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autoCompressPictures="0"/>
  <workbookProtection workbookAlgorithmName="SHA-512" workbookHashValue="3ODvpALY1x61Cvd0Oofqg97ZNd7+40fUrp7alBOJ/L1ruQ6E/ma5lVUydUoqfrQWad9IBPUQppnTUXDHO2Yr1A==" workbookSaltValue="WfJGw/J05jzXDaJ4irXs0g==" workbookSpinCount="100000" lockStructure="1"/>
  <bookViews>
    <workbookView xWindow="14385" yWindow="30" windowWidth="14370" windowHeight="13020" tabRatio="789"/>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externalReferences>
    <externalReference r:id="rId12"/>
  </externalReference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44525"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5" i="5" l="1"/>
  <c r="V6" i="5"/>
  <c r="V7" i="5"/>
  <c r="V8" i="5"/>
  <c r="V9" i="5"/>
  <c r="V10" i="5"/>
  <c r="V11" i="5"/>
  <c r="V12" i="5"/>
  <c r="V13" i="5"/>
  <c r="V14" i="5"/>
  <c r="V15" i="5"/>
  <c r="V16" i="5"/>
  <c r="V17" i="5"/>
  <c r="V18" i="5"/>
  <c r="V19" i="5"/>
  <c r="V20" i="5"/>
  <c r="V21" i="5"/>
  <c r="V22" i="5"/>
  <c r="V23" i="5"/>
  <c r="V24" i="5"/>
  <c r="V25" i="5"/>
  <c r="V26" i="5"/>
  <c r="V27" i="5"/>
  <c r="V28" i="5"/>
  <c r="V29" i="5"/>
  <c r="V30" i="5"/>
  <c r="V31" i="5"/>
  <c r="V32" i="5"/>
  <c r="V33" i="5"/>
  <c r="V34" i="5"/>
  <c r="V35" i="5"/>
  <c r="V36" i="5"/>
  <c r="V37" i="5"/>
  <c r="V38" i="5"/>
  <c r="V39" i="5"/>
  <c r="V40" i="5"/>
  <c r="V41" i="5"/>
  <c r="V42" i="5"/>
  <c r="V43" i="5"/>
  <c r="V44" i="5"/>
  <c r="V45" i="5"/>
  <c r="V46" i="5"/>
  <c r="V47" i="5"/>
  <c r="V48" i="5"/>
  <c r="V49" i="5"/>
  <c r="V50" i="5"/>
  <c r="V51" i="5"/>
  <c r="V52" i="5"/>
  <c r="V53" i="5"/>
  <c r="V54" i="5"/>
  <c r="V55" i="5"/>
  <c r="V56" i="5"/>
  <c r="V57" i="5"/>
  <c r="V58" i="5"/>
  <c r="V59" i="5"/>
  <c r="V60" i="5"/>
  <c r="V61" i="5"/>
  <c r="V62" i="5"/>
  <c r="V63" i="5"/>
  <c r="V64" i="5"/>
  <c r="V65" i="5"/>
  <c r="V66" i="5"/>
  <c r="V67" i="5"/>
  <c r="V68" i="5"/>
  <c r="V69" i="5"/>
  <c r="V70" i="5"/>
  <c r="V71" i="5"/>
  <c r="V72" i="5"/>
  <c r="V73" i="5"/>
  <c r="V74" i="5"/>
  <c r="V75" i="5"/>
  <c r="V76" i="5"/>
  <c r="V77" i="5"/>
  <c r="V78" i="5"/>
  <c r="V79" i="5"/>
  <c r="V80" i="5"/>
  <c r="V81" i="5"/>
  <c r="V82" i="5"/>
  <c r="V83" i="5"/>
  <c r="V84" i="5"/>
  <c r="V85" i="5"/>
  <c r="V86" i="5"/>
  <c r="V87" i="5"/>
  <c r="V88" i="5"/>
  <c r="V89" i="5"/>
  <c r="V90" i="5"/>
  <c r="V91" i="5"/>
  <c r="V92" i="5"/>
  <c r="V93" i="5"/>
  <c r="V94" i="5"/>
  <c r="V95" i="5"/>
  <c r="V96" i="5"/>
  <c r="V97" i="5"/>
  <c r="V98" i="5"/>
  <c r="V99" i="5"/>
  <c r="V100" i="5"/>
  <c r="V101" i="5"/>
  <c r="V102" i="5"/>
  <c r="V103" i="5"/>
  <c r="V104" i="5"/>
  <c r="V105" i="5"/>
  <c r="V106" i="5"/>
  <c r="V107" i="5"/>
  <c r="V108" i="5"/>
  <c r="V109" i="5"/>
  <c r="V110" i="5"/>
  <c r="V111" i="5"/>
  <c r="V112" i="5"/>
  <c r="V113" i="5"/>
  <c r="V114" i="5"/>
  <c r="V115" i="5"/>
  <c r="V116" i="5"/>
  <c r="V117" i="5"/>
  <c r="V118" i="5"/>
  <c r="V119" i="5"/>
  <c r="V120" i="5"/>
  <c r="V121" i="5"/>
  <c r="V122" i="5"/>
  <c r="V123" i="5"/>
  <c r="V124" i="5"/>
  <c r="V125" i="5"/>
  <c r="V126" i="5"/>
  <c r="V127" i="5"/>
  <c r="V128" i="5"/>
  <c r="V129" i="5"/>
  <c r="V130" i="5"/>
  <c r="V131" i="5"/>
  <c r="V132" i="5"/>
  <c r="V133" i="5"/>
  <c r="V134" i="5"/>
  <c r="V135" i="5"/>
  <c r="V136" i="5"/>
  <c r="V137" i="5"/>
  <c r="V138" i="5"/>
  <c r="V139" i="5"/>
  <c r="V140" i="5"/>
  <c r="V141" i="5"/>
  <c r="V142" i="5"/>
  <c r="V143" i="5"/>
  <c r="V144" i="5"/>
  <c r="V145" i="5"/>
  <c r="V146" i="5"/>
  <c r="V147" i="5"/>
  <c r="V148" i="5"/>
  <c r="V149" i="5"/>
  <c r="V150" i="5"/>
  <c r="V151" i="5"/>
  <c r="V152" i="5"/>
  <c r="V153" i="5"/>
  <c r="V154" i="5"/>
  <c r="V155" i="5"/>
  <c r="V156" i="5"/>
  <c r="V157" i="5"/>
  <c r="V158" i="5"/>
  <c r="V159" i="5"/>
  <c r="V160" i="5"/>
  <c r="V161" i="5"/>
  <c r="V162" i="5"/>
  <c r="V163" i="5"/>
  <c r="V164" i="5"/>
  <c r="V165" i="5"/>
  <c r="V166" i="5"/>
  <c r="V167" i="5"/>
  <c r="V168" i="5"/>
  <c r="V169" i="5"/>
  <c r="V170" i="5"/>
  <c r="V171" i="5"/>
  <c r="V172" i="5"/>
  <c r="V173" i="5"/>
  <c r="V174" i="5"/>
  <c r="V175" i="5"/>
  <c r="V176" i="5"/>
  <c r="V177" i="5"/>
  <c r="V178" i="5"/>
  <c r="V179" i="5"/>
  <c r="V180" i="5"/>
  <c r="V181" i="5"/>
  <c r="V182" i="5"/>
  <c r="V183" i="5"/>
  <c r="V184" i="5"/>
  <c r="V185" i="5"/>
  <c r="V186" i="5"/>
  <c r="V187" i="5"/>
  <c r="V188" i="5"/>
  <c r="V189" i="5"/>
  <c r="V190" i="5"/>
  <c r="V191" i="5"/>
  <c r="V192" i="5"/>
  <c r="V193" i="5"/>
  <c r="V194" i="5"/>
  <c r="V195" i="5"/>
  <c r="V196" i="5"/>
  <c r="V197" i="5"/>
  <c r="V198" i="5"/>
  <c r="V199" i="5"/>
  <c r="V200" i="5"/>
  <c r="V201" i="5"/>
  <c r="V202" i="5"/>
  <c r="V203" i="5"/>
  <c r="V204" i="5"/>
  <c r="V205" i="5"/>
  <c r="V206" i="5"/>
  <c r="V207" i="5"/>
  <c r="V208" i="5"/>
  <c r="V209" i="5"/>
  <c r="V210" i="5"/>
  <c r="V211" i="5"/>
  <c r="V212" i="5"/>
  <c r="V213" i="5"/>
  <c r="V214" i="5"/>
  <c r="V215" i="5"/>
  <c r="V216" i="5"/>
  <c r="V217" i="5"/>
  <c r="V218" i="5"/>
  <c r="V219" i="5"/>
  <c r="V220" i="5"/>
  <c r="V221" i="5"/>
  <c r="V222" i="5"/>
  <c r="V223" i="5"/>
  <c r="V224" i="5"/>
  <c r="V225" i="5"/>
  <c r="V226" i="5"/>
  <c r="V227" i="5"/>
  <c r="V228" i="5"/>
  <c r="V229" i="5"/>
  <c r="V230" i="5"/>
  <c r="V231" i="5"/>
  <c r="V232" i="5"/>
  <c r="V233" i="5"/>
  <c r="V234" i="5"/>
  <c r="V235" i="5"/>
  <c r="V236" i="5"/>
  <c r="V237" i="5"/>
  <c r="V238" i="5"/>
  <c r="V239" i="5"/>
  <c r="V240" i="5"/>
  <c r="V241" i="5"/>
  <c r="V242" i="5"/>
  <c r="V243" i="5"/>
  <c r="V244" i="5"/>
  <c r="V245" i="5"/>
  <c r="V246" i="5"/>
  <c r="V247" i="5"/>
  <c r="V248" i="5"/>
  <c r="V249" i="5"/>
  <c r="V250" i="5"/>
  <c r="V251" i="5"/>
  <c r="V252" i="5"/>
  <c r="V253" i="5"/>
  <c r="V254" i="5"/>
  <c r="V255" i="5"/>
  <c r="V256" i="5"/>
  <c r="S6" i="5"/>
  <c r="T6" i="5"/>
  <c r="S7" i="5"/>
  <c r="T7" i="5"/>
  <c r="S8" i="5"/>
  <c r="T8" i="5"/>
  <c r="S9" i="5"/>
  <c r="T9" i="5"/>
  <c r="S10" i="5"/>
  <c r="T10" i="5"/>
  <c r="S11" i="5"/>
  <c r="T11" i="5"/>
  <c r="S12" i="5"/>
  <c r="T12" i="5"/>
  <c r="S13" i="5"/>
  <c r="T13" i="5"/>
  <c r="S14" i="5"/>
  <c r="T14" i="5"/>
  <c r="S15" i="5"/>
  <c r="T15" i="5"/>
  <c r="S16" i="5"/>
  <c r="T16" i="5"/>
  <c r="S17" i="5"/>
  <c r="T17" i="5"/>
  <c r="S18" i="5"/>
  <c r="T18" i="5"/>
  <c r="S19" i="5"/>
  <c r="T19" i="5"/>
  <c r="S20" i="5"/>
  <c r="T20" i="5"/>
  <c r="S21" i="5"/>
  <c r="T21" i="5"/>
  <c r="S22" i="5"/>
  <c r="T22" i="5"/>
  <c r="S23" i="5"/>
  <c r="T23" i="5"/>
  <c r="S24" i="5"/>
  <c r="T24" i="5"/>
  <c r="S25" i="5"/>
  <c r="T25" i="5"/>
  <c r="S26" i="5"/>
  <c r="T26" i="5"/>
  <c r="S27" i="5"/>
  <c r="T27" i="5"/>
  <c r="S28" i="5"/>
  <c r="T28" i="5"/>
  <c r="S29" i="5"/>
  <c r="T29" i="5"/>
  <c r="S30" i="5"/>
  <c r="T30" i="5"/>
  <c r="S31" i="5"/>
  <c r="T31" i="5"/>
  <c r="S32" i="5"/>
  <c r="T32" i="5"/>
  <c r="S33" i="5"/>
  <c r="T33" i="5"/>
  <c r="S34" i="5"/>
  <c r="T34" i="5"/>
  <c r="S35" i="5"/>
  <c r="T35" i="5"/>
  <c r="S36" i="5"/>
  <c r="T36" i="5"/>
  <c r="S37" i="5"/>
  <c r="T37" i="5"/>
  <c r="S38" i="5"/>
  <c r="T38" i="5"/>
  <c r="S39" i="5"/>
  <c r="T39" i="5"/>
  <c r="S40" i="5"/>
  <c r="T40" i="5"/>
  <c r="S41" i="5"/>
  <c r="T41" i="5"/>
  <c r="S42" i="5"/>
  <c r="T42" i="5"/>
  <c r="S43" i="5"/>
  <c r="T43" i="5"/>
  <c r="S44" i="5"/>
  <c r="T44" i="5"/>
  <c r="S45" i="5"/>
  <c r="T45" i="5"/>
  <c r="S46" i="5"/>
  <c r="T46" i="5"/>
  <c r="S47" i="5"/>
  <c r="T47" i="5"/>
  <c r="S48" i="5"/>
  <c r="T48" i="5"/>
  <c r="S49" i="5"/>
  <c r="T49" i="5"/>
  <c r="S50" i="5"/>
  <c r="T50" i="5"/>
  <c r="S51" i="5"/>
  <c r="T51" i="5"/>
  <c r="S52" i="5"/>
  <c r="T52" i="5"/>
  <c r="S53" i="5"/>
  <c r="T53" i="5"/>
  <c r="S54" i="5"/>
  <c r="T54" i="5"/>
  <c r="S55" i="5"/>
  <c r="T55" i="5"/>
  <c r="S56" i="5"/>
  <c r="T56" i="5"/>
  <c r="S57" i="5"/>
  <c r="T57" i="5"/>
  <c r="S58" i="5"/>
  <c r="T58" i="5"/>
  <c r="S59" i="5"/>
  <c r="T59" i="5"/>
  <c r="S60" i="5"/>
  <c r="T60" i="5"/>
  <c r="S61" i="5"/>
  <c r="T61" i="5"/>
  <c r="S62" i="5"/>
  <c r="T62" i="5"/>
  <c r="S63" i="5"/>
  <c r="T63" i="5"/>
  <c r="S64" i="5"/>
  <c r="T64" i="5"/>
  <c r="S65" i="5"/>
  <c r="T65" i="5"/>
  <c r="S66" i="5"/>
  <c r="T66" i="5"/>
  <c r="S67" i="5"/>
  <c r="T67" i="5"/>
  <c r="S68" i="5"/>
  <c r="T68" i="5"/>
  <c r="S69" i="5"/>
  <c r="T69" i="5"/>
  <c r="S70" i="5"/>
  <c r="T70" i="5"/>
  <c r="S71" i="5"/>
  <c r="T71" i="5"/>
  <c r="S72" i="5"/>
  <c r="T72" i="5"/>
  <c r="S73" i="5"/>
  <c r="T73" i="5"/>
  <c r="S74" i="5"/>
  <c r="T74" i="5"/>
  <c r="S75" i="5"/>
  <c r="T75" i="5"/>
  <c r="S76" i="5"/>
  <c r="T76" i="5"/>
  <c r="S77" i="5"/>
  <c r="T77" i="5"/>
  <c r="S78" i="5"/>
  <c r="T78" i="5"/>
  <c r="S79" i="5"/>
  <c r="T79" i="5"/>
  <c r="S80" i="5"/>
  <c r="T80" i="5"/>
  <c r="S81" i="5"/>
  <c r="T81" i="5"/>
  <c r="S82" i="5"/>
  <c r="T82" i="5"/>
  <c r="S83" i="5"/>
  <c r="T83" i="5"/>
  <c r="S84" i="5"/>
  <c r="T84" i="5"/>
  <c r="S85" i="5"/>
  <c r="T85" i="5"/>
  <c r="S86" i="5"/>
  <c r="T86" i="5"/>
  <c r="S87" i="5"/>
  <c r="T87" i="5"/>
  <c r="S88" i="5"/>
  <c r="T88" i="5"/>
  <c r="S89" i="5"/>
  <c r="T89" i="5"/>
  <c r="S90" i="5"/>
  <c r="T90" i="5"/>
  <c r="S91" i="5"/>
  <c r="T91" i="5"/>
  <c r="S92" i="5"/>
  <c r="T92" i="5"/>
  <c r="S93" i="5"/>
  <c r="T93" i="5"/>
  <c r="S94" i="5"/>
  <c r="T94" i="5"/>
  <c r="S95" i="5"/>
  <c r="T95" i="5"/>
  <c r="S96" i="5"/>
  <c r="T96" i="5"/>
  <c r="S97" i="5"/>
  <c r="T97" i="5"/>
  <c r="S98" i="5"/>
  <c r="T98" i="5"/>
  <c r="S99" i="5"/>
  <c r="T99" i="5"/>
  <c r="S100" i="5"/>
  <c r="T100" i="5"/>
  <c r="S101" i="5"/>
  <c r="T101" i="5"/>
  <c r="S102" i="5"/>
  <c r="T102" i="5"/>
  <c r="S103" i="5"/>
  <c r="T103" i="5"/>
  <c r="S104" i="5"/>
  <c r="T104" i="5"/>
  <c r="S105" i="5"/>
  <c r="T105" i="5"/>
  <c r="S106" i="5"/>
  <c r="T106" i="5"/>
  <c r="S107" i="5"/>
  <c r="T107" i="5"/>
  <c r="S108" i="5"/>
  <c r="T108" i="5"/>
  <c r="S109" i="5"/>
  <c r="T109" i="5"/>
  <c r="S110" i="5"/>
  <c r="T110" i="5"/>
  <c r="S111" i="5"/>
  <c r="T111" i="5"/>
  <c r="S112" i="5"/>
  <c r="T112" i="5"/>
  <c r="S113" i="5"/>
  <c r="T113" i="5"/>
  <c r="S114" i="5"/>
  <c r="T114" i="5"/>
  <c r="S115" i="5"/>
  <c r="T115" i="5"/>
  <c r="S116" i="5"/>
  <c r="T116" i="5"/>
  <c r="S117" i="5"/>
  <c r="T117" i="5"/>
  <c r="S118" i="5"/>
  <c r="T118" i="5"/>
  <c r="S119" i="5"/>
  <c r="T119" i="5"/>
  <c r="S120" i="5"/>
  <c r="T120" i="5"/>
  <c r="S121" i="5"/>
  <c r="T121" i="5"/>
  <c r="S122" i="5"/>
  <c r="T122" i="5"/>
  <c r="S123" i="5"/>
  <c r="T123" i="5"/>
  <c r="S124" i="5"/>
  <c r="T124" i="5"/>
  <c r="S125" i="5"/>
  <c r="T125" i="5"/>
  <c r="S126" i="5"/>
  <c r="T126" i="5"/>
  <c r="S127" i="5"/>
  <c r="T127" i="5"/>
  <c r="S128" i="5"/>
  <c r="T128" i="5"/>
  <c r="S129" i="5"/>
  <c r="T129" i="5"/>
  <c r="S130" i="5"/>
  <c r="T130" i="5"/>
  <c r="S131" i="5"/>
  <c r="T131" i="5"/>
  <c r="S132" i="5"/>
  <c r="T132" i="5"/>
  <c r="S133" i="5"/>
  <c r="T133" i="5"/>
  <c r="S134" i="5"/>
  <c r="T134" i="5"/>
  <c r="S135" i="5"/>
  <c r="T135" i="5"/>
  <c r="S136" i="5"/>
  <c r="T136" i="5"/>
  <c r="S137" i="5"/>
  <c r="T137" i="5"/>
  <c r="T138" i="5"/>
  <c r="S139" i="5"/>
  <c r="T139" i="5"/>
  <c r="S140" i="5"/>
  <c r="T140" i="5"/>
  <c r="S141" i="5"/>
  <c r="T141" i="5"/>
  <c r="S142" i="5"/>
  <c r="T142" i="5"/>
  <c r="S143" i="5"/>
  <c r="T143" i="5"/>
  <c r="S144" i="5"/>
  <c r="T144" i="5"/>
  <c r="S145" i="5"/>
  <c r="T145" i="5"/>
  <c r="S146" i="5"/>
  <c r="T146" i="5"/>
  <c r="S147" i="5"/>
  <c r="T147" i="5"/>
  <c r="S148" i="5"/>
  <c r="T148" i="5"/>
  <c r="S149" i="5"/>
  <c r="T149" i="5"/>
  <c r="S150" i="5"/>
  <c r="T150" i="5"/>
  <c r="S151" i="5"/>
  <c r="T151" i="5"/>
  <c r="S152" i="5"/>
  <c r="T152" i="5"/>
  <c r="S153" i="5"/>
  <c r="T153" i="5"/>
  <c r="S154" i="5"/>
  <c r="T154" i="5"/>
  <c r="S155" i="5"/>
  <c r="T155" i="5"/>
  <c r="S156" i="5"/>
  <c r="T156" i="5"/>
  <c r="S157" i="5"/>
  <c r="T157" i="5"/>
  <c r="S158" i="5"/>
  <c r="T158" i="5"/>
  <c r="S159" i="5"/>
  <c r="T159" i="5"/>
  <c r="S160" i="5"/>
  <c r="T160" i="5"/>
  <c r="S161" i="5"/>
  <c r="T161" i="5"/>
  <c r="S162" i="5"/>
  <c r="T162" i="5"/>
  <c r="S163" i="5"/>
  <c r="T163" i="5"/>
  <c r="S164" i="5"/>
  <c r="T164" i="5"/>
  <c r="S165" i="5"/>
  <c r="T165" i="5"/>
  <c r="S166" i="5"/>
  <c r="T166" i="5"/>
  <c r="S167" i="5"/>
  <c r="T167" i="5"/>
  <c r="S168" i="5"/>
  <c r="T168" i="5"/>
  <c r="S169" i="5"/>
  <c r="T169" i="5"/>
  <c r="S170" i="5"/>
  <c r="T170" i="5"/>
  <c r="S171" i="5"/>
  <c r="T171" i="5"/>
  <c r="S172" i="5"/>
  <c r="T172" i="5"/>
  <c r="S173" i="5"/>
  <c r="T173" i="5"/>
  <c r="S174" i="5"/>
  <c r="T174" i="5"/>
  <c r="S175" i="5"/>
  <c r="T175" i="5"/>
  <c r="S176" i="5"/>
  <c r="T176" i="5"/>
  <c r="S177" i="5"/>
  <c r="T177" i="5"/>
  <c r="S178" i="5"/>
  <c r="T178" i="5"/>
  <c r="S179" i="5"/>
  <c r="T179" i="5"/>
  <c r="S180" i="5"/>
  <c r="T180" i="5"/>
  <c r="S181" i="5"/>
  <c r="T181" i="5"/>
  <c r="S182" i="5"/>
  <c r="T182" i="5"/>
  <c r="S183" i="5"/>
  <c r="T183" i="5"/>
  <c r="S184" i="5"/>
  <c r="T184" i="5"/>
  <c r="S185" i="5"/>
  <c r="T185" i="5"/>
  <c r="S186" i="5"/>
  <c r="T186" i="5"/>
  <c r="S187" i="5"/>
  <c r="T187" i="5"/>
  <c r="S188" i="5"/>
  <c r="T188" i="5"/>
  <c r="S189" i="5"/>
  <c r="T189" i="5"/>
  <c r="S190" i="5"/>
  <c r="T190" i="5"/>
  <c r="S191" i="5"/>
  <c r="T191" i="5"/>
  <c r="S192" i="5"/>
  <c r="T192" i="5"/>
  <c r="S193" i="5"/>
  <c r="T193" i="5"/>
  <c r="S194" i="5"/>
  <c r="T194" i="5"/>
  <c r="S195" i="5"/>
  <c r="T195" i="5"/>
  <c r="S196" i="5"/>
  <c r="T196" i="5"/>
  <c r="S197" i="5"/>
  <c r="T197" i="5"/>
  <c r="S198" i="5"/>
  <c r="T198" i="5"/>
  <c r="S199" i="5"/>
  <c r="T199" i="5"/>
  <c r="S200" i="5"/>
  <c r="T200" i="5"/>
  <c r="S201" i="5"/>
  <c r="T201" i="5"/>
  <c r="S202" i="5"/>
  <c r="T202" i="5"/>
  <c r="S203" i="5"/>
  <c r="T203" i="5"/>
  <c r="S204" i="5"/>
  <c r="T204" i="5"/>
  <c r="T205" i="5"/>
  <c r="S206" i="5"/>
  <c r="T206" i="5"/>
  <c r="S207" i="5"/>
  <c r="T207" i="5"/>
  <c r="S208" i="5"/>
  <c r="T208" i="5"/>
  <c r="S209" i="5"/>
  <c r="T209" i="5"/>
  <c r="S210" i="5"/>
  <c r="T210" i="5"/>
  <c r="S211" i="5"/>
  <c r="T211" i="5"/>
  <c r="S212" i="5"/>
  <c r="T212" i="5"/>
  <c r="S213" i="5"/>
  <c r="T213" i="5"/>
  <c r="S214" i="5"/>
  <c r="T214" i="5"/>
  <c r="S215" i="5"/>
  <c r="T215" i="5"/>
  <c r="S216" i="5"/>
  <c r="T216" i="5"/>
  <c r="S217" i="5"/>
  <c r="T217" i="5"/>
  <c r="S218" i="5"/>
  <c r="T218" i="5"/>
  <c r="S219" i="5"/>
  <c r="T219" i="5"/>
  <c r="T220" i="5"/>
  <c r="S221" i="5"/>
  <c r="T221" i="5"/>
  <c r="S222" i="5"/>
  <c r="T222" i="5"/>
  <c r="S223" i="5"/>
  <c r="T223" i="5"/>
  <c r="S224" i="5"/>
  <c r="T224" i="5"/>
  <c r="S225" i="5"/>
  <c r="T225" i="5"/>
  <c r="S226" i="5"/>
  <c r="T226" i="5"/>
  <c r="T227" i="5"/>
  <c r="S228" i="5"/>
  <c r="T228" i="5"/>
  <c r="S229" i="5"/>
  <c r="T229" i="5"/>
  <c r="S230" i="5"/>
  <c r="T230" i="5"/>
  <c r="S231" i="5"/>
  <c r="T231" i="5"/>
  <c r="S232" i="5"/>
  <c r="T232" i="5"/>
  <c r="S233" i="5"/>
  <c r="T233" i="5"/>
  <c r="S234" i="5"/>
  <c r="T234" i="5"/>
  <c r="S235" i="5"/>
  <c r="T235" i="5"/>
  <c r="S236" i="5"/>
  <c r="T236" i="5"/>
  <c r="S237" i="5"/>
  <c r="T237" i="5"/>
  <c r="S238" i="5"/>
  <c r="T238" i="5"/>
  <c r="S239" i="5"/>
  <c r="T239" i="5"/>
  <c r="S240" i="5"/>
  <c r="T240" i="5"/>
  <c r="S241" i="5"/>
  <c r="T241" i="5"/>
  <c r="S242" i="5"/>
  <c r="T242" i="5"/>
  <c r="S243" i="5"/>
  <c r="T243" i="5"/>
  <c r="S244" i="5"/>
  <c r="T244" i="5"/>
  <c r="S245" i="5"/>
  <c r="T245" i="5"/>
  <c r="S246" i="5"/>
  <c r="T246" i="5"/>
  <c r="S247" i="5"/>
  <c r="T247" i="5"/>
  <c r="S248" i="5"/>
  <c r="T248" i="5"/>
  <c r="S249" i="5"/>
  <c r="T249" i="5"/>
  <c r="S250" i="5"/>
  <c r="T250" i="5"/>
  <c r="S251" i="5"/>
  <c r="T251" i="5"/>
  <c r="S252" i="5"/>
  <c r="T252" i="5"/>
  <c r="S253" i="5"/>
  <c r="T253" i="5"/>
  <c r="S254" i="5"/>
  <c r="T254" i="5"/>
  <c r="S255" i="5"/>
  <c r="T255" i="5"/>
  <c r="S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S5" i="5"/>
  <c r="T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AB20" i="5"/>
  <c r="AB21" i="5"/>
  <c r="AB23" i="5"/>
  <c r="AB29" i="5"/>
  <c r="AB34" i="5"/>
  <c r="AB36" i="5"/>
  <c r="AB37" i="5"/>
  <c r="AB40" i="5"/>
  <c r="AB43" i="5"/>
  <c r="AB44" i="5"/>
  <c r="AB46" i="5"/>
  <c r="AB48" i="5"/>
  <c r="AB50" i="5"/>
  <c r="AB52" i="5"/>
  <c r="AB54" i="5"/>
  <c r="AB56" i="5"/>
  <c r="AB58" i="5"/>
  <c r="AB60" i="5"/>
  <c r="AB62" i="5"/>
  <c r="AB63" i="5"/>
  <c r="AB64" i="5"/>
  <c r="AB66" i="5"/>
  <c r="AB68" i="5"/>
  <c r="AB70" i="5"/>
  <c r="AB71" i="5"/>
  <c r="AB72" i="5"/>
  <c r="AB74" i="5"/>
  <c r="AB76" i="5"/>
  <c r="AB78" i="5"/>
  <c r="AB79" i="5"/>
  <c r="AB80" i="5"/>
  <c r="AB82" i="5"/>
  <c r="AB84" i="5"/>
  <c r="AB86" i="5"/>
  <c r="AB87" i="5"/>
  <c r="AB88" i="5"/>
  <c r="AB90" i="5"/>
  <c r="AB91" i="5"/>
  <c r="AB92" i="5"/>
  <c r="AB96" i="5"/>
  <c r="AB98" i="5"/>
  <c r="AB100" i="5"/>
  <c r="AB101" i="5"/>
  <c r="AB104" i="5"/>
  <c r="AB107" i="5"/>
  <c r="AB109" i="5"/>
  <c r="AB115" i="5"/>
  <c r="AB117" i="5"/>
  <c r="AB120" i="5"/>
  <c r="AB133" i="5"/>
  <c r="AB136" i="5"/>
  <c r="AB139" i="5"/>
  <c r="AB141" i="5"/>
  <c r="AB148" i="5"/>
  <c r="AB149" i="5"/>
  <c r="AB151" i="5"/>
  <c r="AB152" i="5"/>
  <c r="AB153" i="5"/>
  <c r="AB163" i="5"/>
  <c r="AB165" i="5"/>
  <c r="AB168" i="5"/>
  <c r="AB173" i="5"/>
  <c r="AB180" i="5"/>
  <c r="AB181" i="5"/>
  <c r="AB184" i="5"/>
  <c r="AB191" i="5"/>
  <c r="AB200" i="5"/>
  <c r="AB201" i="5"/>
  <c r="AB205" i="5"/>
  <c r="AB208" i="5"/>
  <c r="AB212" i="5"/>
  <c r="AB216" i="5"/>
  <c r="AB220" i="5"/>
  <c r="AB224" i="5"/>
  <c r="AB228" i="5"/>
  <c r="AB232" i="5"/>
  <c r="AB240" i="5"/>
  <c r="AB244" i="5"/>
  <c r="AB248"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X9" i="5"/>
  <c r="X10" i="5"/>
  <c r="X11" i="5"/>
  <c r="X12" i="5"/>
  <c r="X13" i="5"/>
  <c r="X14" i="5"/>
  <c r="X15" i="5"/>
  <c r="X16" i="5"/>
  <c r="X17" i="5"/>
  <c r="X18" i="5"/>
  <c r="X20" i="5"/>
  <c r="X21" i="5"/>
  <c r="X22" i="5"/>
  <c r="X23" i="5"/>
  <c r="X24" i="5"/>
  <c r="X25" i="5"/>
  <c r="X26" i="5"/>
  <c r="X28" i="5"/>
  <c r="X29" i="5"/>
  <c r="X31" i="5"/>
  <c r="X32" i="5"/>
  <c r="X33" i="5"/>
  <c r="X34" i="5"/>
  <c r="X35" i="5"/>
  <c r="X37" i="5"/>
  <c r="X38" i="5"/>
  <c r="X39" i="5"/>
  <c r="X41" i="5"/>
  <c r="X42" i="5"/>
  <c r="X44" i="5"/>
  <c r="X45" i="5"/>
  <c r="X46" i="5"/>
  <c r="X47" i="5"/>
  <c r="X48" i="5"/>
  <c r="X50" i="5"/>
  <c r="X51" i="5"/>
  <c r="X53" i="5"/>
  <c r="X54" i="5"/>
  <c r="X55" i="5"/>
  <c r="X57" i="5"/>
  <c r="X58" i="5"/>
  <c r="X59" i="5"/>
  <c r="X63" i="5"/>
  <c r="X65" i="5"/>
  <c r="X66" i="5"/>
  <c r="X67" i="5"/>
  <c r="X69" i="5"/>
  <c r="X70" i="5"/>
  <c r="X71" i="5"/>
  <c r="X73" i="5"/>
  <c r="X74" i="5"/>
  <c r="X75" i="5"/>
  <c r="X76" i="5"/>
  <c r="X77" i="5"/>
  <c r="X79" i="5"/>
  <c r="X81" i="5"/>
  <c r="X82" i="5"/>
  <c r="X83" i="5"/>
  <c r="X85" i="5"/>
  <c r="X86" i="5"/>
  <c r="X89" i="5"/>
  <c r="X90" i="5"/>
  <c r="X91" i="5"/>
  <c r="X94" i="5"/>
  <c r="X95" i="5"/>
  <c r="X96" i="5"/>
  <c r="X97" i="5"/>
  <c r="X98" i="5"/>
  <c r="X99" i="5"/>
  <c r="X100" i="5"/>
  <c r="X102" i="5"/>
  <c r="X104" i="5"/>
  <c r="X105" i="5"/>
  <c r="X106" i="5"/>
  <c r="X107" i="5"/>
  <c r="X109" i="5"/>
  <c r="X110" i="5"/>
  <c r="X111" i="5"/>
  <c r="X112" i="5"/>
  <c r="X113" i="5"/>
  <c r="X114" i="5"/>
  <c r="X116" i="5"/>
  <c r="X119" i="5"/>
  <c r="X120" i="5"/>
  <c r="X123" i="5"/>
  <c r="X124" i="5"/>
  <c r="X125" i="5"/>
  <c r="X126" i="5"/>
  <c r="X127" i="5"/>
  <c r="X128" i="5"/>
  <c r="X129" i="5"/>
  <c r="X130" i="5"/>
  <c r="X131" i="5"/>
  <c r="X132" i="5"/>
  <c r="X134" i="5"/>
  <c r="X135" i="5"/>
  <c r="X136" i="5"/>
  <c r="X137" i="5"/>
  <c r="X138" i="5"/>
  <c r="X139" i="5"/>
  <c r="X140" i="5"/>
  <c r="X141" i="5"/>
  <c r="X142" i="5"/>
  <c r="X143" i="5"/>
  <c r="X144" i="5"/>
  <c r="X145" i="5"/>
  <c r="X146" i="5"/>
  <c r="X147" i="5"/>
  <c r="X148" i="5"/>
  <c r="X149" i="5"/>
  <c r="X150" i="5"/>
  <c r="X151" i="5"/>
  <c r="X154" i="5"/>
  <c r="X155" i="5"/>
  <c r="X156" i="5"/>
  <c r="X157" i="5"/>
  <c r="X158" i="5"/>
  <c r="X159" i="5"/>
  <c r="X160" i="5"/>
  <c r="X162" i="5"/>
  <c r="X163" i="5"/>
  <c r="X164" i="5"/>
  <c r="X165" i="5"/>
  <c r="X166" i="5"/>
  <c r="X167" i="5"/>
  <c r="X168" i="5"/>
  <c r="X171" i="5"/>
  <c r="X172" i="5"/>
  <c r="X173" i="5"/>
  <c r="X174" i="5"/>
  <c r="X176" i="5"/>
  <c r="X177" i="5"/>
  <c r="X178" i="5"/>
  <c r="X179" i="5"/>
  <c r="X180" i="5"/>
  <c r="X183" i="5"/>
  <c r="X184" i="5"/>
  <c r="X185" i="5"/>
  <c r="X186" i="5"/>
  <c r="X187" i="5"/>
  <c r="X188" i="5"/>
  <c r="X192" i="5"/>
  <c r="X196" i="5"/>
  <c r="X200" i="5"/>
  <c r="X201" i="5"/>
  <c r="X202" i="5"/>
  <c r="X203" i="5"/>
  <c r="X204" i="5"/>
  <c r="X205" i="5"/>
  <c r="X206" i="5"/>
  <c r="X207" i="5"/>
  <c r="X208" i="5"/>
  <c r="X210" i="5"/>
  <c r="X211" i="5"/>
  <c r="X215" i="5"/>
  <c r="X216" i="5"/>
  <c r="X217" i="5"/>
  <c r="X218" i="5"/>
  <c r="X219" i="5"/>
  <c r="X220" i="5"/>
  <c r="X221" i="5"/>
  <c r="X222" i="5"/>
  <c r="X223" i="5"/>
  <c r="X224" i="5"/>
  <c r="X225" i="5"/>
  <c r="X226" i="5"/>
  <c r="X227" i="5"/>
  <c r="X228" i="5"/>
  <c r="X229" i="5"/>
  <c r="X230" i="5"/>
  <c r="X231" i="5"/>
  <c r="X232" i="5"/>
  <c r="X233" i="5"/>
  <c r="X234" i="5"/>
  <c r="X235" i="5"/>
  <c r="X236" i="5"/>
  <c r="X237" i="5"/>
  <c r="X238" i="5"/>
  <c r="X239" i="5"/>
  <c r="X240" i="5"/>
  <c r="X241" i="5"/>
  <c r="X242" i="5"/>
  <c r="X243" i="5"/>
  <c r="X244" i="5"/>
  <c r="X245" i="5"/>
  <c r="X246" i="5"/>
  <c r="X247" i="5"/>
  <c r="X248" i="5"/>
  <c r="X249" i="5"/>
  <c r="X250" i="5"/>
  <c r="X251" i="5"/>
  <c r="X252" i="5"/>
  <c r="X253" i="5"/>
  <c r="X254" i="5"/>
  <c r="X255" i="5"/>
  <c r="X256" i="5"/>
  <c r="V257" i="5"/>
  <c r="V258" i="5"/>
  <c r="V259" i="5"/>
  <c r="E259" i="5"/>
  <c r="X259" i="5"/>
  <c r="V260" i="5"/>
  <c r="E260" i="5"/>
  <c r="X260" i="5"/>
  <c r="V261" i="5"/>
  <c r="V262" i="5"/>
  <c r="V263" i="5"/>
  <c r="E263" i="5"/>
  <c r="X263" i="5"/>
  <c r="V264" i="5"/>
  <c r="E264" i="5"/>
  <c r="X264" i="5"/>
  <c r="V265" i="5"/>
  <c r="V266" i="5"/>
  <c r="E266" i="5"/>
  <c r="X266" i="5"/>
  <c r="V267" i="5"/>
  <c r="E267" i="5"/>
  <c r="X267" i="5"/>
  <c r="V268" i="5"/>
  <c r="E268" i="5"/>
  <c r="X268" i="5"/>
  <c r="V269" i="5"/>
  <c r="E269" i="5"/>
  <c r="X269" i="5"/>
  <c r="V270" i="5"/>
  <c r="E270" i="5"/>
  <c r="X270" i="5"/>
  <c r="V271" i="5"/>
  <c r="E271" i="5"/>
  <c r="X271" i="5"/>
  <c r="V272" i="5"/>
  <c r="E272" i="5"/>
  <c r="X272" i="5"/>
  <c r="V273" i="5"/>
  <c r="E273" i="5"/>
  <c r="X273" i="5"/>
  <c r="V274" i="5"/>
  <c r="E274" i="5"/>
  <c r="X274" i="5"/>
  <c r="V275" i="5"/>
  <c r="V276" i="5"/>
  <c r="E276" i="5"/>
  <c r="X276" i="5"/>
  <c r="V277" i="5"/>
  <c r="E277" i="5"/>
  <c r="X277" i="5"/>
  <c r="V278" i="5"/>
  <c r="E278" i="5"/>
  <c r="X278" i="5"/>
  <c r="V279" i="5"/>
  <c r="E279" i="5"/>
  <c r="X279" i="5"/>
  <c r="V280" i="5"/>
  <c r="E280" i="5"/>
  <c r="X280" i="5"/>
  <c r="V281" i="5"/>
  <c r="V282" i="5"/>
  <c r="E282" i="5"/>
  <c r="X282" i="5"/>
  <c r="V283" i="5"/>
  <c r="E283" i="5"/>
  <c r="X283" i="5"/>
  <c r="V284" i="5"/>
  <c r="E284" i="5"/>
  <c r="X284" i="5"/>
  <c r="V285" i="5"/>
  <c r="E285" i="5"/>
  <c r="X285" i="5"/>
  <c r="V286" i="5"/>
  <c r="E286" i="5"/>
  <c r="X286" i="5"/>
  <c r="V287" i="5"/>
  <c r="E287" i="5"/>
  <c r="X287" i="5"/>
  <c r="V288" i="5"/>
  <c r="E288" i="5"/>
  <c r="X288" i="5"/>
  <c r="V289" i="5"/>
  <c r="V290" i="5"/>
  <c r="E290" i="5"/>
  <c r="X290" i="5"/>
  <c r="V291" i="5"/>
  <c r="E291" i="5"/>
  <c r="X291" i="5"/>
  <c r="V292" i="5"/>
  <c r="E292" i="5"/>
  <c r="X292" i="5"/>
  <c r="V293" i="5"/>
  <c r="E293" i="5"/>
  <c r="X293" i="5"/>
  <c r="V294" i="5"/>
  <c r="E294" i="5"/>
  <c r="X294" i="5"/>
  <c r="V295" i="5"/>
  <c r="E295" i="5"/>
  <c r="X295" i="5"/>
  <c r="V296" i="5"/>
  <c r="E296" i="5"/>
  <c r="X296" i="5"/>
  <c r="V297" i="5"/>
  <c r="V298" i="5"/>
  <c r="E298" i="5"/>
  <c r="X298" i="5"/>
  <c r="V299" i="5"/>
  <c r="E299" i="5"/>
  <c r="X299" i="5"/>
  <c r="V300" i="5"/>
  <c r="E300" i="5"/>
  <c r="X300" i="5"/>
  <c r="V301" i="5"/>
  <c r="V302" i="5"/>
  <c r="V303" i="5"/>
  <c r="E303" i="5"/>
  <c r="X303" i="5"/>
  <c r="V304" i="5"/>
  <c r="E304" i="5"/>
  <c r="X304" i="5"/>
  <c r="V305" i="5"/>
  <c r="E305" i="5"/>
  <c r="X305" i="5"/>
  <c r="V306" i="5"/>
  <c r="E306" i="5"/>
  <c r="X306" i="5"/>
  <c r="V307" i="5"/>
  <c r="E307" i="5"/>
  <c r="X307" i="5"/>
  <c r="V308" i="5"/>
  <c r="E308" i="5"/>
  <c r="X308" i="5"/>
  <c r="V309" i="5"/>
  <c r="E309" i="5"/>
  <c r="X309" i="5"/>
  <c r="V310" i="5"/>
  <c r="E310" i="5"/>
  <c r="X310" i="5"/>
  <c r="V311" i="5"/>
  <c r="E311" i="5"/>
  <c r="X311" i="5"/>
  <c r="V312" i="5"/>
  <c r="E312" i="5"/>
  <c r="X312" i="5"/>
  <c r="V313" i="5"/>
  <c r="E313" i="5"/>
  <c r="X313" i="5"/>
  <c r="V314" i="5"/>
  <c r="V315" i="5"/>
  <c r="V316" i="5"/>
  <c r="E316" i="5"/>
  <c r="X316" i="5"/>
  <c r="V317" i="5"/>
  <c r="E317" i="5"/>
  <c r="X317" i="5"/>
  <c r="V318" i="5"/>
  <c r="E318" i="5"/>
  <c r="X318" i="5"/>
  <c r="V319" i="5"/>
  <c r="E319" i="5"/>
  <c r="X319" i="5"/>
  <c r="V320" i="5"/>
  <c r="E320" i="5"/>
  <c r="X320" i="5"/>
  <c r="V321" i="5"/>
  <c r="V322" i="5"/>
  <c r="E322" i="5"/>
  <c r="X322" i="5"/>
  <c r="V323" i="5"/>
  <c r="E323" i="5"/>
  <c r="X323" i="5"/>
  <c r="V324" i="5"/>
  <c r="E324" i="5"/>
  <c r="X324" i="5"/>
  <c r="V325" i="5"/>
  <c r="E325" i="5"/>
  <c r="X325" i="5"/>
  <c r="V326" i="5"/>
  <c r="E326" i="5"/>
  <c r="X326" i="5"/>
  <c r="V327" i="5"/>
  <c r="E327" i="5"/>
  <c r="X327" i="5"/>
  <c r="V328" i="5"/>
  <c r="E328" i="5"/>
  <c r="X328" i="5"/>
  <c r="V329" i="5"/>
  <c r="E329" i="5"/>
  <c r="X329" i="5"/>
  <c r="V330" i="5"/>
  <c r="E330" i="5"/>
  <c r="X330" i="5"/>
  <c r="V331" i="5"/>
  <c r="V332" i="5"/>
  <c r="V333" i="5"/>
  <c r="E333" i="5"/>
  <c r="X333" i="5"/>
  <c r="V334" i="5"/>
  <c r="E334" i="5"/>
  <c r="X334" i="5"/>
  <c r="V335" i="5"/>
  <c r="E335" i="5"/>
  <c r="X335" i="5"/>
  <c r="V336" i="5"/>
  <c r="E336" i="5"/>
  <c r="X336" i="5"/>
  <c r="V337" i="5"/>
  <c r="E337" i="5"/>
  <c r="X337" i="5"/>
  <c r="V338" i="5"/>
  <c r="E338" i="5"/>
  <c r="X338" i="5"/>
  <c r="V339" i="5"/>
  <c r="E339" i="5"/>
  <c r="X339" i="5"/>
  <c r="V340" i="5"/>
  <c r="E340" i="5"/>
  <c r="X340" i="5"/>
  <c r="V341" i="5"/>
  <c r="E341" i="5"/>
  <c r="X341" i="5"/>
  <c r="V342" i="5"/>
  <c r="E342" i="5"/>
  <c r="X342" i="5"/>
  <c r="V343" i="5"/>
  <c r="E343" i="5"/>
  <c r="V344" i="5"/>
  <c r="E344" i="5"/>
  <c r="V345" i="5"/>
  <c r="E345" i="5"/>
  <c r="X345" i="5"/>
  <c r="V346" i="5"/>
  <c r="E346" i="5"/>
  <c r="X346" i="5"/>
  <c r="V347" i="5"/>
  <c r="E347" i="5"/>
  <c r="X347" i="5"/>
  <c r="V348" i="5"/>
  <c r="E348" i="5"/>
  <c r="X348" i="5"/>
  <c r="V349" i="5"/>
  <c r="E349" i="5"/>
  <c r="X349" i="5"/>
  <c r="V350" i="5"/>
  <c r="E350" i="5"/>
  <c r="X350" i="5"/>
  <c r="V351" i="5"/>
  <c r="V352" i="5"/>
  <c r="V353" i="5"/>
  <c r="E353" i="5"/>
  <c r="X353" i="5"/>
  <c r="V354" i="5"/>
  <c r="E354" i="5"/>
  <c r="X354" i="5"/>
  <c r="V355" i="5"/>
  <c r="E355" i="5"/>
  <c r="X355" i="5"/>
  <c r="V356" i="5"/>
  <c r="E356" i="5"/>
  <c r="X356" i="5"/>
  <c r="V357" i="5"/>
  <c r="E357" i="5"/>
  <c r="X357" i="5"/>
  <c r="V358" i="5"/>
  <c r="E358" i="5"/>
  <c r="X358" i="5"/>
  <c r="V359" i="5"/>
  <c r="E359" i="5"/>
  <c r="X359" i="5"/>
  <c r="V360" i="5"/>
  <c r="E360" i="5"/>
  <c r="X360" i="5"/>
  <c r="V361" i="5"/>
  <c r="E361" i="5"/>
  <c r="X361" i="5"/>
  <c r="V362" i="5"/>
  <c r="E362" i="5"/>
  <c r="X362" i="5"/>
  <c r="V363" i="5"/>
  <c r="E363" i="5"/>
  <c r="X363" i="5"/>
  <c r="V364" i="5"/>
  <c r="E364" i="5"/>
  <c r="X364" i="5"/>
  <c r="V365" i="5"/>
  <c r="E365" i="5"/>
  <c r="X365" i="5"/>
  <c r="V366" i="5"/>
  <c r="E366" i="5"/>
  <c r="X366" i="5"/>
  <c r="V367" i="5"/>
  <c r="E367" i="5"/>
  <c r="X367" i="5"/>
  <c r="V368" i="5"/>
  <c r="E368" i="5"/>
  <c r="X368" i="5"/>
  <c r="V369" i="5"/>
  <c r="E369" i="5"/>
  <c r="X369" i="5"/>
  <c r="V370" i="5"/>
  <c r="E370" i="5"/>
  <c r="X370" i="5"/>
  <c r="V371" i="5"/>
  <c r="V372" i="5"/>
  <c r="E372" i="5"/>
  <c r="X372" i="5"/>
  <c r="V373" i="5"/>
  <c r="E373" i="5"/>
  <c r="X373" i="5"/>
  <c r="V374" i="5"/>
  <c r="E374" i="5"/>
  <c r="X374" i="5"/>
  <c r="V375" i="5"/>
  <c r="E375" i="5"/>
  <c r="X375" i="5"/>
  <c r="V376" i="5"/>
  <c r="E376" i="5"/>
  <c r="X376" i="5"/>
  <c r="V377" i="5"/>
  <c r="V378" i="5"/>
  <c r="E378" i="5"/>
  <c r="X378" i="5"/>
  <c r="V379" i="5"/>
  <c r="V380" i="5"/>
  <c r="E380" i="5"/>
  <c r="X380" i="5"/>
  <c r="V381" i="5"/>
  <c r="E381" i="5"/>
  <c r="X381" i="5"/>
  <c r="V382" i="5"/>
  <c r="E382" i="5"/>
  <c r="X382" i="5"/>
  <c r="V383" i="5"/>
  <c r="V384" i="5"/>
  <c r="V385" i="5"/>
  <c r="E385" i="5"/>
  <c r="X385" i="5"/>
  <c r="V386" i="5"/>
  <c r="E386" i="5"/>
  <c r="X386" i="5"/>
  <c r="V387" i="5"/>
  <c r="E387" i="5"/>
  <c r="X387" i="5"/>
  <c r="V388" i="5"/>
  <c r="V389" i="5"/>
  <c r="V390" i="5"/>
  <c r="E390" i="5"/>
  <c r="X390" i="5"/>
  <c r="V391" i="5"/>
  <c r="E391" i="5"/>
  <c r="X391" i="5"/>
  <c r="V392" i="5"/>
  <c r="V393" i="5"/>
  <c r="V394" i="5"/>
  <c r="E394" i="5"/>
  <c r="X394" i="5"/>
  <c r="V395" i="5"/>
  <c r="E395" i="5"/>
  <c r="X395" i="5"/>
  <c r="V396" i="5"/>
  <c r="E396" i="5"/>
  <c r="X396" i="5"/>
  <c r="V397" i="5"/>
  <c r="E397" i="5"/>
  <c r="X397" i="5"/>
  <c r="V398" i="5"/>
  <c r="E398" i="5"/>
  <c r="X398" i="5"/>
  <c r="V399" i="5"/>
  <c r="V400" i="5"/>
  <c r="E400" i="5"/>
  <c r="X400" i="5"/>
  <c r="V401" i="5"/>
  <c r="E401" i="5"/>
  <c r="X401" i="5"/>
  <c r="V402" i="5"/>
  <c r="E402" i="5"/>
  <c r="X402" i="5"/>
  <c r="V403" i="5"/>
  <c r="E403" i="5"/>
  <c r="X403" i="5"/>
  <c r="V404" i="5"/>
  <c r="E404" i="5"/>
  <c r="X404" i="5"/>
  <c r="V405" i="5"/>
  <c r="E405" i="5"/>
  <c r="X405" i="5"/>
  <c r="V406" i="5"/>
  <c r="E406" i="5"/>
  <c r="X406" i="5"/>
  <c r="V407" i="5"/>
  <c r="V408" i="5"/>
  <c r="E408" i="5"/>
  <c r="X408" i="5"/>
  <c r="V409" i="5"/>
  <c r="E409" i="5"/>
  <c r="X409" i="5"/>
  <c r="V410" i="5"/>
  <c r="E410" i="5"/>
  <c r="X410" i="5"/>
  <c r="V411" i="5"/>
  <c r="E411" i="5"/>
  <c r="X411" i="5"/>
  <c r="V412" i="5"/>
  <c r="E412" i="5"/>
  <c r="X412" i="5"/>
  <c r="V413" i="5"/>
  <c r="E413" i="5"/>
  <c r="X413" i="5"/>
  <c r="V414" i="5"/>
  <c r="V415" i="5"/>
  <c r="V416" i="5"/>
  <c r="V417" i="5"/>
  <c r="E417" i="5"/>
  <c r="X417" i="5"/>
  <c r="V418" i="5"/>
  <c r="E418" i="5"/>
  <c r="X418" i="5"/>
  <c r="V419" i="5"/>
  <c r="E419" i="5"/>
  <c r="X419" i="5"/>
  <c r="V420" i="5"/>
  <c r="E420" i="5"/>
  <c r="X420" i="5"/>
  <c r="V421" i="5"/>
  <c r="V422" i="5"/>
  <c r="V423" i="5"/>
  <c r="V424" i="5"/>
  <c r="E424" i="5"/>
  <c r="X424" i="5"/>
  <c r="V425" i="5"/>
  <c r="E425" i="5"/>
  <c r="X425" i="5"/>
  <c r="V426" i="5"/>
  <c r="E426" i="5"/>
  <c r="X426" i="5"/>
  <c r="V427" i="5"/>
  <c r="E427" i="5"/>
  <c r="X427" i="5"/>
  <c r="V428" i="5"/>
  <c r="E428" i="5"/>
  <c r="X428" i="5"/>
  <c r="V429" i="5"/>
  <c r="E429" i="5"/>
  <c r="X429" i="5"/>
  <c r="V430" i="5"/>
  <c r="E430" i="5"/>
  <c r="X430" i="5"/>
  <c r="V431" i="5"/>
  <c r="E431" i="5"/>
  <c r="X431" i="5"/>
  <c r="V432" i="5"/>
  <c r="E432" i="5"/>
  <c r="X432" i="5"/>
  <c r="V433" i="5"/>
  <c r="E433" i="5"/>
  <c r="X433" i="5"/>
  <c r="V434" i="5"/>
  <c r="E434" i="5"/>
  <c r="X434" i="5"/>
  <c r="V435" i="5"/>
  <c r="E435" i="5"/>
  <c r="X435" i="5"/>
  <c r="V436" i="5"/>
  <c r="E436" i="5"/>
  <c r="X436" i="5"/>
  <c r="V437" i="5"/>
  <c r="E437" i="5"/>
  <c r="X437" i="5"/>
  <c r="V438" i="5"/>
  <c r="E438" i="5"/>
  <c r="X438" i="5"/>
  <c r="V439" i="5"/>
  <c r="E439" i="5"/>
  <c r="X439" i="5"/>
  <c r="V440" i="5"/>
  <c r="E440" i="5"/>
  <c r="X440" i="5"/>
  <c r="V441" i="5"/>
  <c r="E441" i="5"/>
  <c r="X441" i="5"/>
  <c r="V442" i="5"/>
  <c r="E442" i="5"/>
  <c r="X442" i="5"/>
  <c r="V443" i="5"/>
  <c r="E443" i="5"/>
  <c r="X443" i="5"/>
  <c r="V444" i="5"/>
  <c r="E444" i="5"/>
  <c r="X444" i="5"/>
  <c r="V445" i="5"/>
  <c r="E445" i="5"/>
  <c r="X445" i="5"/>
  <c r="V446" i="5"/>
  <c r="E446" i="5"/>
  <c r="X446" i="5"/>
  <c r="V447" i="5"/>
  <c r="E447" i="5"/>
  <c r="X447" i="5"/>
  <c r="V448" i="5"/>
  <c r="E448" i="5"/>
  <c r="X448" i="5"/>
  <c r="V449" i="5"/>
  <c r="E449" i="5"/>
  <c r="X449" i="5"/>
  <c r="V450" i="5"/>
  <c r="E450" i="5"/>
  <c r="X450" i="5"/>
  <c r="V451" i="5"/>
  <c r="E451" i="5"/>
  <c r="X451" i="5"/>
  <c r="V452" i="5"/>
  <c r="E452" i="5"/>
  <c r="X452" i="5"/>
  <c r="V453" i="5"/>
  <c r="E453" i="5"/>
  <c r="X453" i="5"/>
  <c r="V454" i="5"/>
  <c r="E454" i="5"/>
  <c r="X454" i="5"/>
  <c r="V455" i="5"/>
  <c r="E455" i="5"/>
  <c r="X455" i="5"/>
  <c r="V456" i="5"/>
  <c r="E456" i="5"/>
  <c r="X456" i="5"/>
  <c r="V457" i="5"/>
  <c r="E457" i="5"/>
  <c r="X457" i="5"/>
  <c r="V458" i="5"/>
  <c r="E458" i="5"/>
  <c r="X458" i="5"/>
  <c r="V459" i="5"/>
  <c r="V460" i="5"/>
  <c r="E460" i="5"/>
  <c r="X460" i="5"/>
  <c r="V461" i="5"/>
  <c r="V462" i="5"/>
  <c r="E462" i="5"/>
  <c r="X462" i="5"/>
  <c r="V463" i="5"/>
  <c r="V464" i="5"/>
  <c r="E464" i="5"/>
  <c r="X464" i="5"/>
  <c r="V465" i="5"/>
  <c r="E465" i="5"/>
  <c r="X465" i="5"/>
  <c r="V466" i="5"/>
  <c r="E466" i="5"/>
  <c r="X466" i="5"/>
  <c r="V467" i="5"/>
  <c r="E467" i="5"/>
  <c r="X467" i="5"/>
  <c r="V468" i="5"/>
  <c r="E468" i="5"/>
  <c r="X468" i="5"/>
  <c r="V469" i="5"/>
  <c r="E469" i="5"/>
  <c r="X469" i="5"/>
  <c r="V470" i="5"/>
  <c r="V471" i="5"/>
  <c r="V472" i="5"/>
  <c r="V473" i="5"/>
  <c r="E473" i="5"/>
  <c r="X473" i="5"/>
  <c r="V474" i="5"/>
  <c r="E474" i="5"/>
  <c r="X474" i="5"/>
  <c r="V475" i="5"/>
  <c r="E475" i="5"/>
  <c r="X475" i="5"/>
  <c r="V476" i="5"/>
  <c r="V477" i="5"/>
  <c r="E477" i="5"/>
  <c r="X477" i="5"/>
  <c r="V478" i="5"/>
  <c r="V479" i="5"/>
  <c r="V480" i="5"/>
  <c r="V481" i="5"/>
  <c r="E481" i="5"/>
  <c r="X481" i="5"/>
  <c r="V482" i="5"/>
  <c r="E482" i="5"/>
  <c r="X482" i="5"/>
  <c r="V483" i="5"/>
  <c r="E483" i="5"/>
  <c r="X483" i="5"/>
  <c r="V484" i="5"/>
  <c r="E484" i="5"/>
  <c r="X484" i="5"/>
  <c r="V485" i="5"/>
  <c r="V486" i="5"/>
  <c r="E486" i="5"/>
  <c r="X486" i="5"/>
  <c r="V487" i="5"/>
  <c r="E487" i="5"/>
  <c r="X487" i="5"/>
  <c r="V488" i="5"/>
  <c r="E488" i="5"/>
  <c r="X488" i="5"/>
  <c r="V489" i="5"/>
  <c r="E489" i="5"/>
  <c r="X489" i="5"/>
  <c r="V490" i="5"/>
  <c r="E490" i="5"/>
  <c r="X490" i="5"/>
  <c r="V491" i="5"/>
  <c r="E491" i="5"/>
  <c r="X491" i="5"/>
  <c r="V492" i="5"/>
  <c r="E492" i="5"/>
  <c r="X492" i="5"/>
  <c r="V493" i="5"/>
  <c r="E493" i="5"/>
  <c r="X493" i="5"/>
  <c r="V494" i="5"/>
  <c r="V495" i="5"/>
  <c r="E495" i="5"/>
  <c r="X495" i="5"/>
  <c r="V496" i="5"/>
  <c r="E496" i="5"/>
  <c r="X496" i="5"/>
  <c r="V497" i="5"/>
  <c r="E497" i="5"/>
  <c r="X497" i="5"/>
  <c r="V498" i="5"/>
  <c r="E498" i="5"/>
  <c r="X498" i="5"/>
  <c r="V499" i="5"/>
  <c r="V500" i="5"/>
  <c r="V501" i="5"/>
  <c r="E501" i="5"/>
  <c r="X501" i="5"/>
  <c r="V502" i="5"/>
  <c r="E502" i="5"/>
  <c r="X502" i="5"/>
  <c r="V503" i="5"/>
  <c r="V504" i="5"/>
  <c r="V505" i="5"/>
  <c r="E505" i="5"/>
  <c r="X505" i="5"/>
  <c r="V506" i="5"/>
  <c r="E506" i="5"/>
  <c r="X506" i="5"/>
  <c r="V507" i="5"/>
  <c r="E507" i="5"/>
  <c r="X507" i="5"/>
  <c r="V508" i="5"/>
  <c r="E508" i="5"/>
  <c r="X508" i="5"/>
  <c r="V509" i="5"/>
  <c r="E509" i="5"/>
  <c r="X509" i="5"/>
  <c r="V510" i="5"/>
  <c r="E510" i="5"/>
  <c r="X510" i="5"/>
  <c r="V511" i="5"/>
  <c r="E511" i="5"/>
  <c r="X511" i="5"/>
  <c r="V512" i="5"/>
  <c r="E512" i="5"/>
  <c r="X512" i="5"/>
  <c r="V513" i="5"/>
  <c r="E513" i="5"/>
  <c r="X513" i="5"/>
  <c r="V514" i="5"/>
  <c r="E514" i="5"/>
  <c r="X514" i="5"/>
  <c r="V515" i="5"/>
  <c r="V516" i="5"/>
  <c r="V517" i="5"/>
  <c r="E517" i="5"/>
  <c r="X517" i="5"/>
  <c r="V518" i="5"/>
  <c r="E518" i="5"/>
  <c r="X518" i="5"/>
  <c r="V519" i="5"/>
  <c r="E519" i="5"/>
  <c r="X519" i="5"/>
  <c r="V520" i="5"/>
  <c r="V521" i="5"/>
  <c r="E521" i="5"/>
  <c r="X521" i="5"/>
  <c r="V522" i="5"/>
  <c r="E522" i="5"/>
  <c r="X522" i="5"/>
  <c r="V523" i="5"/>
  <c r="V524" i="5"/>
  <c r="E524" i="5"/>
  <c r="X524" i="5"/>
  <c r="V525" i="5"/>
  <c r="E525" i="5"/>
  <c r="X525" i="5"/>
  <c r="V526" i="5"/>
  <c r="E526" i="5"/>
  <c r="X526" i="5"/>
  <c r="V527" i="5"/>
  <c r="E527" i="5"/>
  <c r="X527" i="5"/>
  <c r="V528" i="5"/>
  <c r="E528" i="5"/>
  <c r="X528" i="5"/>
  <c r="V529" i="5"/>
  <c r="E529" i="5"/>
  <c r="X529" i="5"/>
  <c r="V530" i="5"/>
  <c r="E530" i="5"/>
  <c r="X530" i="5"/>
  <c r="V531" i="5"/>
  <c r="E531" i="5"/>
  <c r="V532" i="5"/>
  <c r="E532" i="5"/>
  <c r="X532" i="5"/>
  <c r="V533" i="5"/>
  <c r="E533" i="5"/>
  <c r="X533" i="5"/>
  <c r="V534" i="5"/>
  <c r="E534" i="5"/>
  <c r="X534" i="5"/>
  <c r="V535" i="5"/>
  <c r="E535" i="5"/>
  <c r="X535" i="5"/>
  <c r="V536" i="5"/>
  <c r="E536" i="5"/>
  <c r="X536" i="5"/>
  <c r="V537" i="5"/>
  <c r="E537" i="5"/>
  <c r="X537" i="5"/>
  <c r="V538" i="5"/>
  <c r="E538" i="5"/>
  <c r="X538" i="5"/>
  <c r="V539" i="5"/>
  <c r="E539" i="5"/>
  <c r="X539" i="5"/>
  <c r="V540" i="5"/>
  <c r="E540" i="5"/>
  <c r="X540" i="5"/>
  <c r="V541" i="5"/>
  <c r="E541" i="5"/>
  <c r="X541" i="5"/>
  <c r="V542" i="5"/>
  <c r="E542" i="5"/>
  <c r="X542" i="5"/>
  <c r="V543" i="5"/>
  <c r="E543" i="5"/>
  <c r="X543" i="5"/>
  <c r="V544" i="5"/>
  <c r="E544" i="5"/>
  <c r="X544" i="5"/>
  <c r="V545" i="5"/>
  <c r="E545" i="5"/>
  <c r="X545" i="5"/>
  <c r="V546" i="5"/>
  <c r="E546" i="5"/>
  <c r="X546" i="5"/>
  <c r="V547" i="5"/>
  <c r="V548" i="5"/>
  <c r="V549" i="5"/>
  <c r="E549" i="5"/>
  <c r="X549" i="5"/>
  <c r="V550" i="5"/>
  <c r="V551" i="5"/>
  <c r="V552" i="5"/>
  <c r="V553" i="5"/>
  <c r="E553" i="5"/>
  <c r="X553" i="5"/>
  <c r="V554" i="5"/>
  <c r="E554" i="5"/>
  <c r="X554" i="5"/>
  <c r="V555" i="5"/>
  <c r="E555" i="5"/>
  <c r="X555" i="5"/>
  <c r="V556" i="5"/>
  <c r="V557" i="5"/>
  <c r="E557" i="5"/>
  <c r="X557" i="5"/>
  <c r="V558" i="5"/>
  <c r="V559" i="5"/>
  <c r="V560" i="5"/>
  <c r="V561" i="5"/>
  <c r="E561" i="5"/>
  <c r="X561" i="5"/>
  <c r="V562" i="5"/>
  <c r="V563" i="5"/>
  <c r="V564" i="5"/>
  <c r="V565" i="5"/>
  <c r="E565" i="5"/>
  <c r="X565" i="5"/>
  <c r="V566" i="5"/>
  <c r="V567" i="5"/>
  <c r="E567" i="5"/>
  <c r="X567" i="5"/>
  <c r="V568" i="5"/>
  <c r="V569" i="5"/>
  <c r="V570" i="5"/>
  <c r="E570" i="5"/>
  <c r="X570" i="5"/>
  <c r="V571" i="5"/>
  <c r="V572" i="5"/>
  <c r="E572" i="5"/>
  <c r="X572" i="5"/>
  <c r="V573" i="5"/>
  <c r="V574" i="5"/>
  <c r="V575" i="5"/>
  <c r="E575" i="5"/>
  <c r="X575" i="5"/>
  <c r="V576" i="5"/>
  <c r="V577" i="5"/>
  <c r="E577" i="5"/>
  <c r="X577" i="5"/>
  <c r="V578" i="5"/>
  <c r="E578" i="5"/>
  <c r="X578" i="5"/>
  <c r="V579" i="5"/>
  <c r="E579" i="5"/>
  <c r="X579" i="5"/>
  <c r="V580" i="5"/>
  <c r="E580" i="5"/>
  <c r="X580" i="5"/>
  <c r="V581" i="5"/>
  <c r="E581" i="5"/>
  <c r="X581" i="5"/>
  <c r="V582" i="5"/>
  <c r="V583" i="5"/>
  <c r="E583" i="5"/>
  <c r="X583" i="5"/>
  <c r="V584" i="5"/>
  <c r="V585" i="5"/>
  <c r="E585" i="5"/>
  <c r="X585" i="5"/>
  <c r="V586" i="5"/>
  <c r="V587" i="5"/>
  <c r="V588" i="5"/>
  <c r="E588" i="5"/>
  <c r="X588" i="5"/>
  <c r="V589" i="5"/>
  <c r="V590" i="5"/>
  <c r="V591" i="5"/>
  <c r="E591" i="5"/>
  <c r="X591" i="5"/>
  <c r="V592" i="5"/>
  <c r="V593" i="5"/>
  <c r="V594" i="5"/>
  <c r="V595" i="5"/>
  <c r="E595" i="5"/>
  <c r="X595" i="5"/>
  <c r="V596" i="5"/>
  <c r="E596" i="5"/>
  <c r="X596" i="5"/>
  <c r="V597" i="5"/>
  <c r="E597" i="5"/>
  <c r="X597" i="5"/>
  <c r="V598" i="5"/>
  <c r="V599" i="5"/>
  <c r="E599" i="5"/>
  <c r="X599" i="5"/>
  <c r="V600" i="5"/>
  <c r="V601" i="5"/>
  <c r="E601" i="5"/>
  <c r="X601" i="5"/>
  <c r="V602" i="5"/>
  <c r="E602" i="5"/>
  <c r="X602" i="5"/>
  <c r="V603" i="5"/>
  <c r="E603" i="5"/>
  <c r="X603" i="5"/>
  <c r="V604" i="5"/>
  <c r="V605" i="5"/>
  <c r="E605" i="5"/>
  <c r="X605" i="5"/>
  <c r="V606" i="5"/>
  <c r="V607" i="5"/>
  <c r="E607" i="5"/>
  <c r="X607" i="5"/>
  <c r="V608" i="5"/>
  <c r="E608" i="5"/>
  <c r="X608" i="5"/>
  <c r="V609" i="5"/>
  <c r="E609" i="5"/>
  <c r="X609" i="5"/>
  <c r="V610" i="5"/>
  <c r="V611" i="5"/>
  <c r="E611" i="5"/>
  <c r="X611" i="5"/>
  <c r="V612" i="5"/>
  <c r="V613" i="5"/>
  <c r="E613" i="5"/>
  <c r="X613" i="5"/>
  <c r="V614" i="5"/>
  <c r="V615" i="5"/>
  <c r="E615" i="5"/>
  <c r="X615" i="5"/>
  <c r="V616" i="5"/>
  <c r="V617" i="5"/>
  <c r="V618" i="5"/>
  <c r="V619" i="5"/>
  <c r="E619" i="5"/>
  <c r="X619" i="5"/>
  <c r="V620" i="5"/>
  <c r="V621" i="5"/>
  <c r="E621" i="5"/>
  <c r="X621" i="5"/>
  <c r="V622" i="5"/>
  <c r="V623" i="5"/>
  <c r="E623" i="5"/>
  <c r="X623" i="5"/>
  <c r="V624" i="5"/>
  <c r="V625" i="5"/>
  <c r="E625" i="5"/>
  <c r="X625" i="5"/>
  <c r="V626" i="5"/>
  <c r="V627" i="5"/>
  <c r="E627" i="5"/>
  <c r="X627" i="5"/>
  <c r="V628" i="5"/>
  <c r="V629" i="5"/>
  <c r="V630" i="5"/>
  <c r="V631" i="5"/>
  <c r="E631" i="5"/>
  <c r="X631" i="5"/>
  <c r="V632" i="5"/>
  <c r="V633" i="5"/>
  <c r="E633" i="5"/>
  <c r="X633" i="5"/>
  <c r="V634" i="5"/>
  <c r="E634" i="5"/>
  <c r="X634" i="5"/>
  <c r="V635" i="5"/>
  <c r="E635" i="5"/>
  <c r="X635" i="5"/>
  <c r="V636" i="5"/>
  <c r="V637" i="5"/>
  <c r="E637" i="5"/>
  <c r="X637" i="5"/>
  <c r="V638" i="5"/>
  <c r="V639" i="5"/>
  <c r="E639" i="5"/>
  <c r="X639" i="5"/>
  <c r="V640" i="5"/>
  <c r="E640" i="5"/>
  <c r="X640" i="5"/>
  <c r="V641" i="5"/>
  <c r="E641" i="5"/>
  <c r="X641" i="5"/>
  <c r="V642" i="5"/>
  <c r="V643" i="5"/>
  <c r="E643" i="5"/>
  <c r="X643" i="5"/>
  <c r="V644" i="5"/>
  <c r="V645" i="5"/>
  <c r="E645" i="5"/>
  <c r="X645" i="5"/>
  <c r="V646" i="5"/>
  <c r="V647" i="5"/>
  <c r="E647" i="5"/>
  <c r="X647" i="5"/>
  <c r="V648" i="5"/>
  <c r="E648" i="5"/>
  <c r="X648" i="5"/>
  <c r="V649" i="5"/>
  <c r="V650" i="5"/>
  <c r="E650" i="5"/>
  <c r="X650" i="5"/>
  <c r="V651" i="5"/>
  <c r="E651" i="5"/>
  <c r="X651" i="5"/>
  <c r="V652" i="5"/>
  <c r="V653" i="5"/>
  <c r="E653" i="5"/>
  <c r="X653" i="5"/>
  <c r="V654" i="5"/>
  <c r="V655" i="5"/>
  <c r="E655" i="5"/>
  <c r="X655" i="5"/>
  <c r="V656" i="5"/>
  <c r="V657" i="5"/>
  <c r="E657" i="5"/>
  <c r="X657" i="5"/>
  <c r="V658" i="5"/>
  <c r="V659" i="5"/>
  <c r="E659" i="5"/>
  <c r="X659" i="5"/>
  <c r="V660" i="5"/>
  <c r="V661" i="5"/>
  <c r="V662" i="5"/>
  <c r="V663" i="5"/>
  <c r="E663" i="5"/>
  <c r="X663" i="5"/>
  <c r="V664" i="5"/>
  <c r="V665" i="5"/>
  <c r="E665" i="5"/>
  <c r="X665" i="5"/>
  <c r="V666" i="5"/>
  <c r="V667" i="5"/>
  <c r="E667" i="5"/>
  <c r="X667" i="5"/>
  <c r="V668" i="5"/>
  <c r="V669" i="5"/>
  <c r="E669" i="5"/>
  <c r="X669" i="5"/>
  <c r="V670" i="5"/>
  <c r="E670" i="5"/>
  <c r="X670" i="5"/>
  <c r="V671" i="5"/>
  <c r="E671" i="5"/>
  <c r="X671" i="5"/>
  <c r="V672" i="5"/>
  <c r="V673" i="5"/>
  <c r="E673" i="5"/>
  <c r="X673" i="5"/>
  <c r="V674" i="5"/>
  <c r="V675" i="5"/>
  <c r="E675" i="5"/>
  <c r="X675" i="5"/>
  <c r="V676" i="5"/>
  <c r="V677" i="5"/>
  <c r="E677" i="5"/>
  <c r="X677" i="5"/>
  <c r="V678" i="5"/>
  <c r="V679" i="5"/>
  <c r="E679" i="5"/>
  <c r="X679" i="5"/>
  <c r="V680" i="5"/>
  <c r="V681" i="5"/>
  <c r="V682" i="5"/>
  <c r="V683" i="5"/>
  <c r="V684" i="5"/>
  <c r="E684" i="5"/>
  <c r="X684" i="5"/>
  <c r="V685" i="5"/>
  <c r="V686" i="5"/>
  <c r="V687" i="5"/>
  <c r="E687" i="5"/>
  <c r="X687" i="5"/>
  <c r="V688" i="5"/>
  <c r="E688" i="5"/>
  <c r="X688" i="5"/>
  <c r="V689" i="5"/>
  <c r="V690" i="5"/>
  <c r="V691" i="5"/>
  <c r="V692" i="5"/>
  <c r="V693" i="5"/>
  <c r="V694" i="5"/>
  <c r="V695" i="5"/>
  <c r="E695" i="5"/>
  <c r="X695" i="5"/>
  <c r="V696" i="5"/>
  <c r="V697" i="5"/>
  <c r="V698" i="5"/>
  <c r="V699" i="5"/>
  <c r="V700" i="5"/>
  <c r="V701" i="5"/>
  <c r="V702" i="5"/>
  <c r="V703" i="5"/>
  <c r="E703" i="5"/>
  <c r="X703" i="5"/>
  <c r="V704" i="5"/>
  <c r="V705" i="5"/>
  <c r="V706" i="5"/>
  <c r="E706" i="5"/>
  <c r="X706" i="5"/>
  <c r="V707" i="5"/>
  <c r="V708" i="5"/>
  <c r="E708" i="5"/>
  <c r="X708" i="5"/>
  <c r="V709" i="5"/>
  <c r="V710" i="5"/>
  <c r="V711" i="5"/>
  <c r="V712" i="5"/>
  <c r="V713" i="5"/>
  <c r="V714" i="5"/>
  <c r="V715" i="5"/>
  <c r="V716" i="5"/>
  <c r="V717" i="5"/>
  <c r="E717" i="5"/>
  <c r="X717" i="5"/>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c r="V743" i="5"/>
  <c r="V744" i="5"/>
  <c r="V745" i="5"/>
  <c r="V746" i="5"/>
  <c r="V747" i="5"/>
  <c r="V748" i="5"/>
  <c r="V749" i="5"/>
  <c r="E749" i="5"/>
  <c r="X749" i="5"/>
  <c r="V750" i="5"/>
  <c r="V751" i="5"/>
  <c r="V752" i="5"/>
  <c r="V753" i="5"/>
  <c r="V754" i="5"/>
  <c r="E754" i="5"/>
  <c r="X754" i="5"/>
  <c r="V755" i="5"/>
  <c r="V756" i="5"/>
  <c r="V757" i="5"/>
  <c r="V758" i="5"/>
  <c r="V759" i="5"/>
  <c r="V760" i="5"/>
  <c r="V761" i="5"/>
  <c r="V762" i="5"/>
  <c r="E762" i="5"/>
  <c r="X762" i="5"/>
  <c r="V763" i="5"/>
  <c r="V764" i="5"/>
  <c r="V765" i="5"/>
  <c r="V766" i="5"/>
  <c r="V767" i="5"/>
  <c r="V768" i="5"/>
  <c r="V769" i="5"/>
  <c r="V770" i="5"/>
  <c r="V771" i="5"/>
  <c r="V772" i="5"/>
  <c r="V773" i="5"/>
  <c r="V774" i="5"/>
  <c r="V775" i="5"/>
  <c r="E775" i="5"/>
  <c r="X775" i="5"/>
  <c r="V776" i="5"/>
  <c r="V777" i="5"/>
  <c r="V778" i="5"/>
  <c r="V779" i="5"/>
  <c r="V780" i="5"/>
  <c r="V781" i="5"/>
  <c r="V782" i="5"/>
  <c r="V783" i="5"/>
  <c r="V784" i="5"/>
  <c r="V785" i="5"/>
  <c r="V786" i="5"/>
  <c r="V787" i="5"/>
  <c r="V788" i="5"/>
  <c r="V789" i="5"/>
  <c r="V790" i="5"/>
  <c r="V791" i="5"/>
  <c r="V792" i="5"/>
  <c r="V793" i="5"/>
  <c r="V794" i="5"/>
  <c r="E794" i="5"/>
  <c r="X794" i="5"/>
  <c r="V795" i="5"/>
  <c r="E795" i="5"/>
  <c r="X795" i="5"/>
  <c r="V796" i="5"/>
  <c r="V797" i="5"/>
  <c r="V798" i="5"/>
  <c r="V799" i="5"/>
  <c r="V800" i="5"/>
  <c r="V801" i="5"/>
  <c r="V802" i="5"/>
  <c r="V803" i="5"/>
  <c r="V804" i="5"/>
  <c r="V805" i="5"/>
  <c r="V806" i="5"/>
  <c r="V807" i="5"/>
  <c r="V808" i="5"/>
  <c r="E808" i="5"/>
  <c r="X808" i="5"/>
  <c r="V809" i="5"/>
  <c r="V810" i="5"/>
  <c r="V811" i="5"/>
  <c r="E811" i="5"/>
  <c r="X811" i="5"/>
  <c r="V812" i="5"/>
  <c r="V813" i="5"/>
  <c r="V814" i="5"/>
  <c r="V815" i="5"/>
  <c r="V816" i="5"/>
  <c r="V817" i="5"/>
  <c r="E817" i="5"/>
  <c r="X817" i="5"/>
  <c r="V818" i="5"/>
  <c r="E818" i="5"/>
  <c r="X818" i="5"/>
  <c r="V819" i="5"/>
  <c r="V820" i="5"/>
  <c r="V821" i="5"/>
  <c r="V822" i="5"/>
  <c r="E822" i="5"/>
  <c r="X822" i="5"/>
  <c r="V823" i="5"/>
  <c r="E823" i="5"/>
  <c r="X823" i="5"/>
  <c r="V824" i="5"/>
  <c r="V825" i="5"/>
  <c r="V826" i="5"/>
  <c r="E826" i="5"/>
  <c r="X826" i="5"/>
  <c r="V827" i="5"/>
  <c r="V828" i="5"/>
  <c r="V829" i="5"/>
  <c r="V830" i="5"/>
  <c r="V831" i="5"/>
  <c r="V832" i="5"/>
  <c r="V833" i="5"/>
  <c r="E833" i="5"/>
  <c r="X833" i="5"/>
  <c r="V834" i="5"/>
  <c r="V835" i="5"/>
  <c r="V836" i="5"/>
  <c r="E836" i="5"/>
  <c r="X836" i="5"/>
  <c r="V837" i="5"/>
  <c r="E837" i="5"/>
  <c r="X837" i="5"/>
  <c r="V838" i="5"/>
  <c r="V839" i="5"/>
  <c r="E839" i="5"/>
  <c r="X839" i="5"/>
  <c r="V840" i="5"/>
  <c r="E840" i="5"/>
  <c r="X840" i="5"/>
  <c r="V841" i="5"/>
  <c r="E841" i="5"/>
  <c r="X841" i="5"/>
  <c r="V842" i="5"/>
  <c r="V843" i="5"/>
  <c r="V844" i="5"/>
  <c r="V845" i="5"/>
  <c r="E845" i="5"/>
  <c r="X845" i="5"/>
  <c r="V846" i="5"/>
  <c r="V847" i="5"/>
  <c r="E847" i="5"/>
  <c r="X847" i="5"/>
  <c r="V848" i="5"/>
  <c r="V849" i="5"/>
  <c r="V850" i="5"/>
  <c r="V851" i="5"/>
  <c r="V852" i="5"/>
  <c r="V853" i="5"/>
  <c r="E853" i="5"/>
  <c r="X853" i="5"/>
  <c r="V854" i="5"/>
  <c r="E854" i="5"/>
  <c r="X854" i="5"/>
  <c r="V855" i="5"/>
  <c r="V856" i="5"/>
  <c r="V857" i="5"/>
  <c r="V858" i="5"/>
  <c r="E858" i="5"/>
  <c r="X858" i="5"/>
  <c r="V859" i="5"/>
  <c r="E859" i="5"/>
  <c r="X859" i="5"/>
  <c r="V860" i="5"/>
  <c r="V861" i="5"/>
  <c r="V862" i="5"/>
  <c r="V863" i="5"/>
  <c r="E863" i="5"/>
  <c r="X863" i="5"/>
  <c r="V864" i="5"/>
  <c r="V865" i="5"/>
  <c r="V866" i="5"/>
  <c r="E866" i="5"/>
  <c r="X866" i="5"/>
  <c r="V867" i="5"/>
  <c r="V868" i="5"/>
  <c r="E868" i="5"/>
  <c r="X868" i="5"/>
  <c r="V869" i="5"/>
  <c r="V870" i="5"/>
  <c r="E870" i="5"/>
  <c r="X870" i="5"/>
  <c r="V871" i="5"/>
  <c r="E871" i="5"/>
  <c r="X871" i="5"/>
  <c r="V872" i="5"/>
  <c r="V873" i="5"/>
  <c r="V874" i="5"/>
  <c r="E874" i="5"/>
  <c r="X874" i="5"/>
  <c r="V875" i="5"/>
  <c r="E875" i="5"/>
  <c r="X875" i="5"/>
  <c r="V876" i="5"/>
  <c r="V877" i="5"/>
  <c r="V878" i="5"/>
  <c r="V879" i="5"/>
  <c r="E879" i="5"/>
  <c r="X879" i="5"/>
  <c r="V880" i="5"/>
  <c r="V881" i="5"/>
  <c r="V882" i="5"/>
  <c r="E882" i="5"/>
  <c r="X882" i="5"/>
  <c r="V883" i="5"/>
  <c r="E883" i="5"/>
  <c r="X883" i="5"/>
  <c r="V884" i="5"/>
  <c r="E884" i="5"/>
  <c r="X884" i="5"/>
  <c r="V885" i="5"/>
  <c r="V886" i="5"/>
  <c r="V887" i="5"/>
  <c r="E887" i="5"/>
  <c r="X887" i="5"/>
  <c r="V888" i="5"/>
  <c r="E888" i="5"/>
  <c r="X888" i="5"/>
  <c r="V889" i="5"/>
  <c r="V890" i="5"/>
  <c r="V891" i="5"/>
  <c r="V892" i="5"/>
  <c r="E892" i="5"/>
  <c r="X892" i="5"/>
  <c r="V893" i="5"/>
  <c r="V894" i="5"/>
  <c r="V895" i="5"/>
  <c r="E895" i="5"/>
  <c r="X895" i="5"/>
  <c r="V896" i="5"/>
  <c r="V897" i="5"/>
  <c r="V898" i="5"/>
  <c r="V899" i="5"/>
  <c r="V900" i="5"/>
  <c r="E900" i="5"/>
  <c r="X900" i="5"/>
  <c r="V901" i="5"/>
  <c r="V902" i="5"/>
  <c r="V903" i="5"/>
  <c r="V904" i="5"/>
  <c r="V905" i="5"/>
  <c r="V906" i="5"/>
  <c r="V907" i="5"/>
  <c r="E907" i="5"/>
  <c r="X907" i="5"/>
  <c r="V908" i="5"/>
  <c r="V909" i="5"/>
  <c r="V910" i="5"/>
  <c r="V911" i="5"/>
  <c r="E911" i="5"/>
  <c r="X911" i="5"/>
  <c r="V912" i="5"/>
  <c r="E912" i="5"/>
  <c r="X912" i="5"/>
  <c r="V913" i="5"/>
  <c r="V914" i="5"/>
  <c r="E914" i="5"/>
  <c r="X914" i="5"/>
  <c r="V915" i="5"/>
  <c r="E915" i="5"/>
  <c r="X915" i="5"/>
  <c r="V916" i="5"/>
  <c r="E916" i="5"/>
  <c r="X916" i="5"/>
  <c r="V917" i="5"/>
  <c r="V918" i="5"/>
  <c r="E918" i="5"/>
  <c r="X918" i="5"/>
  <c r="V919" i="5"/>
  <c r="V920" i="5"/>
  <c r="V921" i="5"/>
  <c r="V922" i="5"/>
  <c r="V923" i="5"/>
  <c r="E923" i="5"/>
  <c r="X923" i="5"/>
  <c r="V924" i="5"/>
  <c r="V925" i="5"/>
  <c r="V926" i="5"/>
  <c r="V927" i="5"/>
  <c r="E927" i="5"/>
  <c r="X927" i="5"/>
  <c r="V928" i="5"/>
  <c r="E928" i="5"/>
  <c r="X928" i="5"/>
  <c r="V929" i="5"/>
  <c r="V930" i="5"/>
  <c r="E930" i="5"/>
  <c r="X930" i="5"/>
  <c r="V931" i="5"/>
  <c r="E931" i="5"/>
  <c r="X931" i="5"/>
  <c r="V932" i="5"/>
  <c r="E932" i="5"/>
  <c r="X932" i="5"/>
  <c r="V933" i="5"/>
  <c r="V934" i="5"/>
  <c r="V935" i="5"/>
  <c r="V936" i="5"/>
  <c r="V937" i="5"/>
  <c r="V938" i="5"/>
  <c r="V939" i="5"/>
  <c r="V940" i="5"/>
  <c r="V941" i="5"/>
  <c r="V942" i="5"/>
  <c r="V943" i="5"/>
  <c r="V944" i="5"/>
  <c r="V945" i="5"/>
  <c r="V946" i="5"/>
  <c r="V947" i="5"/>
  <c r="E947" i="5"/>
  <c r="X947" i="5"/>
  <c r="V948" i="5"/>
  <c r="V949" i="5"/>
  <c r="V950" i="5"/>
  <c r="V951" i="5"/>
  <c r="V952" i="5"/>
  <c r="E952" i="5"/>
  <c r="X952" i="5"/>
  <c r="V953" i="5"/>
  <c r="V954" i="5"/>
  <c r="V955" i="5"/>
  <c r="V956" i="5"/>
  <c r="E956" i="5"/>
  <c r="X956" i="5"/>
  <c r="V957" i="5"/>
  <c r="V958" i="5"/>
  <c r="V959" i="5"/>
  <c r="V960" i="5"/>
  <c r="E960" i="5"/>
  <c r="X960" i="5"/>
  <c r="V961" i="5"/>
  <c r="V962" i="5"/>
  <c r="V963" i="5"/>
  <c r="V964" i="5"/>
  <c r="E964" i="5"/>
  <c r="X964" i="5"/>
  <c r="V965" i="5"/>
  <c r="V966" i="5"/>
  <c r="V967" i="5"/>
  <c r="V968" i="5"/>
  <c r="E968" i="5"/>
  <c r="X968" i="5"/>
  <c r="V969" i="5"/>
  <c r="V970" i="5"/>
  <c r="E970" i="5"/>
  <c r="X970" i="5"/>
  <c r="V971" i="5"/>
  <c r="V972" i="5"/>
  <c r="E972" i="5"/>
  <c r="X972" i="5"/>
  <c r="V973" i="5"/>
  <c r="V974" i="5"/>
  <c r="V975" i="5"/>
  <c r="V976" i="5"/>
  <c r="E976" i="5"/>
  <c r="X976" i="5"/>
  <c r="V977" i="5"/>
  <c r="V978" i="5"/>
  <c r="V979" i="5"/>
  <c r="E979" i="5"/>
  <c r="X979" i="5"/>
  <c r="V980" i="5"/>
  <c r="E980" i="5"/>
  <c r="X980" i="5"/>
  <c r="V981" i="5"/>
  <c r="V982" i="5"/>
  <c r="V983" i="5"/>
  <c r="E983" i="5"/>
  <c r="X983" i="5"/>
  <c r="V984" i="5"/>
  <c r="E984" i="5"/>
  <c r="X984" i="5"/>
  <c r="V985" i="5"/>
  <c r="E985" i="5"/>
  <c r="X985" i="5"/>
  <c r="V986" i="5"/>
  <c r="E986" i="5"/>
  <c r="X986" i="5"/>
  <c r="V987" i="5"/>
  <c r="E987" i="5"/>
  <c r="X987" i="5"/>
  <c r="V988" i="5"/>
  <c r="E988" i="5"/>
  <c r="X988" i="5"/>
  <c r="V989" i="5"/>
  <c r="E989" i="5"/>
  <c r="X989" i="5"/>
  <c r="V990" i="5"/>
  <c r="V991" i="5"/>
  <c r="V992" i="5"/>
  <c r="E992" i="5"/>
  <c r="X992" i="5"/>
  <c r="V993" i="5"/>
  <c r="V994" i="5"/>
  <c r="V995" i="5"/>
  <c r="V996" i="5"/>
  <c r="E996" i="5"/>
  <c r="X996" i="5"/>
  <c r="V997" i="5"/>
  <c r="V998" i="5"/>
  <c r="V999" i="5"/>
  <c r="V1000" i="5"/>
  <c r="V1001" i="5"/>
  <c r="V1002" i="5"/>
  <c r="V1003" i="5"/>
  <c r="E1003" i="5"/>
  <c r="X1003" i="5"/>
  <c r="V1004" i="5"/>
  <c r="E1004" i="5"/>
  <c r="X1004" i="5"/>
  <c r="V1005" i="5"/>
  <c r="V1006" i="5"/>
  <c r="V1007" i="5"/>
  <c r="V1008" i="5"/>
  <c r="E1008" i="5"/>
  <c r="X1008" i="5"/>
  <c r="V1009" i="5"/>
  <c r="V1010" i="5"/>
  <c r="V1011" i="5"/>
  <c r="V1012" i="5"/>
  <c r="E1012" i="5"/>
  <c r="X1012" i="5"/>
  <c r="V1013" i="5"/>
  <c r="V1014" i="5"/>
  <c r="V1015" i="5"/>
  <c r="E1015" i="5"/>
  <c r="X1015"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64" i="6" a="1"/>
  <c r="G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H6" i="6"/>
  <c r="B4" i="6"/>
  <c r="G4" i="6"/>
  <c r="H4" i="6"/>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I14" i="6"/>
  <c r="C14" i="6"/>
  <c r="J15" i="6"/>
  <c r="J16" i="6"/>
  <c r="J17" i="6"/>
  <c r="I17" i="6"/>
  <c r="C17" i="6"/>
  <c r="J25" i="6"/>
  <c r="B25" i="6"/>
  <c r="G25" i="6"/>
  <c r="H25" i="6"/>
  <c r="I25" i="6"/>
  <c r="C25" i="6"/>
  <c r="I26" i="6"/>
  <c r="J37" i="6"/>
  <c r="F37" i="6"/>
  <c r="B37" i="6"/>
  <c r="G37" i="6"/>
  <c r="H37" i="6"/>
  <c r="I37" i="6"/>
  <c r="C37" i="6"/>
  <c r="J45" i="6"/>
  <c r="F45" i="6"/>
  <c r="B45" i="6"/>
  <c r="G45" i="6"/>
  <c r="H45" i="6"/>
  <c r="I45" i="6"/>
  <c r="C45" i="6"/>
  <c r="I46" i="6"/>
  <c r="I54" i="6"/>
  <c r="J63" i="6"/>
  <c r="F24" i="6"/>
  <c r="F26" i="6"/>
  <c r="F54" i="6"/>
  <c r="F63" i="6"/>
  <c r="H63" i="6"/>
  <c r="I63" i="6"/>
  <c r="C63" i="6"/>
  <c r="J64" i="6"/>
  <c r="J66" i="6"/>
  <c r="I67" i="6"/>
  <c r="A1" i="8"/>
  <c r="I19" i="6"/>
  <c r="J26" i="6"/>
  <c r="B26" i="6"/>
  <c r="G26" i="6"/>
  <c r="H26" i="6"/>
  <c r="C26" i="6"/>
  <c r="I27" i="6"/>
  <c r="I39" i="6"/>
  <c r="J46" i="6"/>
  <c r="F46" i="6"/>
  <c r="B46" i="6"/>
  <c r="G46" i="6"/>
  <c r="H46" i="6"/>
  <c r="C46" i="6"/>
  <c r="I47" i="6"/>
  <c r="J54" i="6"/>
  <c r="H54" i="6"/>
  <c r="C54" i="6"/>
  <c r="I55" i="6"/>
  <c r="I56" i="6"/>
  <c r="F55" i="6"/>
  <c r="F56" i="6"/>
  <c r="H56" i="6"/>
  <c r="C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G19" i="6"/>
  <c r="H19" i="6"/>
  <c r="C19" i="6"/>
  <c r="I20" i="6"/>
  <c r="J27" i="6"/>
  <c r="B27" i="6"/>
  <c r="G27" i="6"/>
  <c r="H27" i="6"/>
  <c r="C27" i="6"/>
  <c r="I29" i="6"/>
  <c r="I30" i="6"/>
  <c r="I31" i="6"/>
  <c r="I32" i="6"/>
  <c r="J39" i="6"/>
  <c r="F39" i="6"/>
  <c r="B39" i="6"/>
  <c r="G39" i="6"/>
  <c r="H39" i="6"/>
  <c r="C39" i="6"/>
  <c r="I40" i="6"/>
  <c r="J47" i="6"/>
  <c r="F47" i="6"/>
  <c r="B47" i="6"/>
  <c r="G47" i="6"/>
  <c r="H47" i="6"/>
  <c r="C47" i="6"/>
  <c r="J55" i="6"/>
  <c r="H55" i="6"/>
  <c r="C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G20" i="6"/>
  <c r="H20" i="6"/>
  <c r="C20" i="6"/>
  <c r="I21" i="6"/>
  <c r="J29" i="6"/>
  <c r="F29" i="6"/>
  <c r="B29" i="6"/>
  <c r="G29" i="6"/>
  <c r="H29" i="6"/>
  <c r="C29" i="6"/>
  <c r="J30" i="6"/>
  <c r="F30" i="6"/>
  <c r="B30" i="6"/>
  <c r="G30" i="6"/>
  <c r="H30" i="6"/>
  <c r="C30" i="6"/>
  <c r="J31" i="6"/>
  <c r="F31" i="6"/>
  <c r="B31" i="6"/>
  <c r="G31" i="6"/>
  <c r="H31" i="6"/>
  <c r="C31" i="6"/>
  <c r="J32" i="6"/>
  <c r="F32" i="6"/>
  <c r="B32" i="6"/>
  <c r="G32" i="6"/>
  <c r="H32" i="6"/>
  <c r="C32" i="6"/>
  <c r="J40" i="6"/>
  <c r="F40" i="6"/>
  <c r="B40" i="6"/>
  <c r="G40" i="6"/>
  <c r="H40" i="6"/>
  <c r="C40" i="6"/>
  <c r="I41" i="6"/>
  <c r="I49" i="6"/>
  <c r="J57" i="6"/>
  <c r="F57" i="6"/>
  <c r="H57" i="6"/>
  <c r="C57" i="6"/>
  <c r="I58" i="6"/>
  <c r="L67" i="6"/>
  <c r="A1" i="7"/>
  <c r="D4" i="8"/>
  <c r="C3" i="6"/>
  <c r="I4" i="6"/>
  <c r="I5" i="6"/>
  <c r="J21" i="6"/>
  <c r="G21" i="6"/>
  <c r="H21" i="6"/>
  <c r="C21" i="6"/>
  <c r="I22" i="6"/>
  <c r="I34" i="6"/>
  <c r="J41" i="6"/>
  <c r="F41" i="6"/>
  <c r="B41" i="6"/>
  <c r="G41" i="6"/>
  <c r="H41" i="6"/>
  <c r="C41" i="6"/>
  <c r="I42" i="6"/>
  <c r="J49" i="6"/>
  <c r="F49" i="6"/>
  <c r="B49" i="6"/>
  <c r="G49" i="6"/>
  <c r="H49" i="6"/>
  <c r="C49" i="6"/>
  <c r="I50" i="6"/>
  <c r="J58" i="6"/>
  <c r="F58" i="6"/>
  <c r="H58" i="6"/>
  <c r="C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C5" i="6"/>
  <c r="I6" i="6"/>
  <c r="I7" i="6"/>
  <c r="I8" i="6"/>
  <c r="I9" i="6"/>
  <c r="I10" i="6"/>
  <c r="I11" i="6"/>
  <c r="I12" i="6"/>
  <c r="J22" i="6"/>
  <c r="G22" i="6"/>
  <c r="H22" i="6"/>
  <c r="C22" i="6"/>
  <c r="J34" i="6"/>
  <c r="F34" i="6"/>
  <c r="B34" i="6"/>
  <c r="G34" i="6"/>
  <c r="H34" i="6"/>
  <c r="C34" i="6"/>
  <c r="I35" i="6"/>
  <c r="J42" i="6"/>
  <c r="F42" i="6"/>
  <c r="B42" i="6"/>
  <c r="G42" i="6"/>
  <c r="H42" i="6"/>
  <c r="C42" i="6"/>
  <c r="J50" i="6"/>
  <c r="F50" i="6"/>
  <c r="B50" i="6"/>
  <c r="G50" i="6"/>
  <c r="H50" i="6"/>
  <c r="C50" i="6"/>
  <c r="I51" i="6"/>
  <c r="J59" i="6"/>
  <c r="F59" i="6"/>
  <c r="H59" i="6"/>
  <c r="C59" i="6"/>
  <c r="I60" i="6"/>
  <c r="C5" i="7"/>
  <c r="D1" i="6"/>
  <c r="J6" i="6"/>
  <c r="J7" i="6"/>
  <c r="C7" i="6"/>
  <c r="J8" i="6"/>
  <c r="C8" i="6"/>
  <c r="J9" i="6"/>
  <c r="C9" i="6"/>
  <c r="J10" i="6"/>
  <c r="C10" i="6"/>
  <c r="J11" i="6"/>
  <c r="C11" i="6"/>
  <c r="J12" i="6"/>
  <c r="C12" i="6"/>
  <c r="I24" i="6"/>
  <c r="J35" i="6"/>
  <c r="F35" i="6"/>
  <c r="B35" i="6"/>
  <c r="G35" i="6"/>
  <c r="H35" i="6"/>
  <c r="C35" i="6"/>
  <c r="I36" i="6"/>
  <c r="I44" i="6"/>
  <c r="J51" i="6"/>
  <c r="F51" i="6"/>
  <c r="H51" i="6"/>
  <c r="C51" i="6"/>
  <c r="I52" i="6"/>
  <c r="J60" i="6"/>
  <c r="F60" i="6"/>
  <c r="H60" i="6"/>
  <c r="C60" i="6"/>
  <c r="I62" i="6"/>
  <c r="I65" i="6"/>
  <c r="F5" i="7"/>
  <c r="B10" i="4"/>
  <c r="A6" i="6"/>
  <c r="B18" i="4"/>
  <c r="A10" i="6"/>
  <c r="G25" i="4"/>
  <c r="B44" i="4"/>
  <c r="A29" i="6"/>
  <c r="B49" i="4"/>
  <c r="A33" i="6"/>
  <c r="B85" i="4"/>
  <c r="A60" i="6"/>
  <c r="A4" i="5"/>
  <c r="I4" i="5"/>
  <c r="I15" i="6"/>
  <c r="I16" i="6"/>
  <c r="J24" i="6"/>
  <c r="B24" i="6"/>
  <c r="G24" i="6"/>
  <c r="H24" i="6"/>
  <c r="C24" i="6"/>
  <c r="J36" i="6"/>
  <c r="F36" i="6"/>
  <c r="B36" i="6"/>
  <c r="G36" i="6"/>
  <c r="H36" i="6"/>
  <c r="C36" i="6"/>
  <c r="J44" i="6"/>
  <c r="F44" i="6"/>
  <c r="B44" i="6"/>
  <c r="G44" i="6"/>
  <c r="H44" i="6"/>
  <c r="C44" i="6"/>
  <c r="J52" i="6"/>
  <c r="F52" i="6"/>
  <c r="B52" i="6"/>
  <c r="G52" i="6"/>
  <c r="H52" i="6"/>
  <c r="C52" i="6"/>
  <c r="J62" i="6"/>
  <c r="F62" i="6"/>
  <c r="H62" i="6"/>
  <c r="C62" i="6"/>
  <c r="I64" i="6"/>
  <c r="J65" i="6"/>
  <c r="I66" i="6"/>
  <c r="B61" i="1"/>
  <c r="F4" i="8"/>
  <c r="H4" i="8"/>
  <c r="I4" i="8"/>
  <c r="C4" i="8"/>
  <c r="S491" i="5"/>
  <c r="S511" i="5"/>
  <c r="S344" i="5"/>
  <c r="S397" i="5"/>
  <c r="S401" i="5"/>
  <c r="S409" i="5"/>
  <c r="S372" i="5"/>
  <c r="S437" i="5"/>
  <c r="S428" i="5"/>
  <c r="S452" i="5"/>
  <c r="S548" i="5"/>
  <c r="S377" i="5"/>
  <c r="S349" i="5"/>
  <c r="S539" i="5"/>
  <c r="S361" i="5"/>
  <c r="S295" i="5"/>
  <c r="S417" i="5"/>
  <c r="S432" i="5"/>
  <c r="S560" i="5"/>
  <c r="S510" i="5"/>
  <c r="S341" i="5"/>
  <c r="S267" i="5"/>
  <c r="S275" i="5"/>
  <c r="S388" i="5"/>
  <c r="S429" i="5"/>
  <c r="S449" i="5"/>
  <c r="S457" i="5"/>
  <c r="S436" i="5"/>
  <c r="S259" i="5"/>
  <c r="S416" i="5"/>
  <c r="S441" i="5"/>
  <c r="S572" i="5"/>
  <c r="S440" i="5"/>
  <c r="S568" i="5"/>
  <c r="S468" i="5"/>
  <c r="S257" i="5"/>
  <c r="S543" i="5"/>
  <c r="S408" i="5"/>
  <c r="S352" i="5"/>
  <c r="S299" i="5"/>
  <c r="S389" i="5"/>
  <c r="S302" i="5"/>
  <c r="S404" i="5"/>
  <c r="S421" i="5"/>
  <c r="S464" i="5"/>
  <c r="S552" i="5"/>
  <c r="S586" i="5"/>
  <c r="S269" i="5"/>
  <c r="S479" i="5"/>
  <c r="S364" i="5"/>
  <c r="S304" i="5"/>
  <c r="S392" i="5"/>
  <c r="S348" i="5"/>
  <c r="S433" i="5"/>
  <c r="S444" i="5"/>
  <c r="S584" i="5"/>
  <c r="S271" i="5"/>
  <c r="S291" i="5"/>
  <c r="S396" i="5"/>
  <c r="S400" i="5"/>
  <c r="S405" i="5"/>
  <c r="S413" i="5"/>
  <c r="S453" i="5"/>
  <c r="S420" i="5"/>
  <c r="S448" i="5"/>
  <c r="S385" i="5"/>
  <c r="S227"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R1015" i="5"/>
  <c r="R852" i="5"/>
  <c r="J463" i="5"/>
  <c r="H463" i="5"/>
  <c r="R262" i="5"/>
  <c r="I872" i="5"/>
  <c r="I463" i="5"/>
  <c r="R574" i="5"/>
  <c r="F872" i="5"/>
  <c r="H297" i="5"/>
  <c r="R746" i="5"/>
  <c r="F262" i="5"/>
  <c r="F767" i="5"/>
  <c r="H746" i="5"/>
  <c r="H262" i="5"/>
  <c r="H562" i="5"/>
  <c r="F463" i="5"/>
  <c r="H574" i="5"/>
  <c r="I562" i="5"/>
  <c r="I574" i="5"/>
  <c r="J562" i="5"/>
  <c r="J297" i="5"/>
  <c r="I262" i="5"/>
  <c r="J872" i="5"/>
  <c r="F562" i="5"/>
  <c r="J574" i="5"/>
  <c r="R799" i="5"/>
  <c r="H576" i="5"/>
  <c r="F696" i="5"/>
  <c r="I644" i="5"/>
  <c r="H403" i="5"/>
  <c r="J403" i="5"/>
  <c r="F717" i="5"/>
  <c r="R775" i="5"/>
  <c r="R403" i="5"/>
  <c r="F799" i="5"/>
  <c r="F775" i="5"/>
  <c r="H799" i="5"/>
  <c r="H775" i="5"/>
  <c r="J391" i="5"/>
  <c r="F942" i="5"/>
  <c r="I799" i="5"/>
  <c r="I775" i="5"/>
  <c r="J602" i="5"/>
  <c r="H602" i="5"/>
  <c r="R891" i="5"/>
  <c r="I602"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I608" i="5"/>
  <c r="F808" i="5"/>
  <c r="J314" i="5"/>
  <c r="H883" i="5"/>
  <c r="H447" i="5"/>
  <c r="I808"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979" i="5"/>
  <c r="F888" i="5"/>
  <c r="R730" i="5"/>
  <c r="F524" i="5"/>
  <c r="J580" i="5"/>
  <c r="I869" i="5"/>
  <c r="H730" i="5"/>
  <c r="H592" i="5"/>
  <c r="R411" i="5"/>
  <c r="H439" i="5"/>
  <c r="H411" i="5"/>
  <c r="I277" i="5"/>
  <c r="I730" i="5"/>
  <c r="R87" i="5"/>
  <c r="I524" i="5"/>
  <c r="R439" i="5"/>
  <c r="I293" i="5"/>
  <c r="J306" i="5"/>
  <c r="F875" i="5"/>
  <c r="R888" i="5"/>
  <c r="F783" i="5"/>
  <c r="R757" i="5"/>
  <c r="I588" i="5"/>
  <c r="R431" i="5"/>
  <c r="J435" i="5"/>
  <c r="F640"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R207" i="5"/>
  <c r="F281" i="5"/>
  <c r="I983" i="5"/>
  <c r="F749" i="5"/>
  <c r="J717" i="5"/>
  <c r="H640" i="5"/>
  <c r="H588" i="5"/>
  <c r="R435" i="5"/>
  <c r="H431" i="5"/>
  <c r="I281" i="5"/>
  <c r="H556" i="5"/>
  <c r="R794" i="5"/>
  <c r="I634" i="5"/>
  <c r="H670" i="5"/>
  <c r="F814" i="5"/>
  <c r="J814" i="5"/>
  <c r="F592" i="5"/>
  <c r="R592" i="5"/>
  <c r="F867" i="5"/>
  <c r="J303" i="5"/>
  <c r="H634" i="5"/>
  <c r="R423" i="5"/>
  <c r="J423" i="5"/>
  <c r="R303" i="5"/>
  <c r="F330" i="5"/>
  <c r="H379" i="5"/>
  <c r="J330" i="5"/>
  <c r="R71" i="5"/>
  <c r="I971" i="5"/>
  <c r="F971" i="5"/>
  <c r="I817" i="5"/>
  <c r="I330" i="5"/>
  <c r="J379" i="5"/>
  <c r="I303" i="5"/>
  <c r="R971" i="5"/>
  <c r="H971" i="5"/>
  <c r="J817" i="5"/>
  <c r="R817" i="5"/>
  <c r="F303" i="5"/>
  <c r="I891" i="5"/>
  <c r="H867" i="5"/>
  <c r="R712" i="5"/>
  <c r="R427" i="5"/>
  <c r="R608" i="5"/>
  <c r="J712" i="5"/>
  <c r="R640" i="5"/>
  <c r="R672" i="5"/>
  <c r="R175" i="5"/>
  <c r="H808" i="5"/>
  <c r="J808" i="5"/>
  <c r="F644" i="5"/>
  <c r="F608" i="5"/>
  <c r="I867" i="5"/>
  <c r="R915" i="5"/>
  <c r="R710" i="5"/>
  <c r="H664" i="5"/>
  <c r="H608" i="5"/>
  <c r="H407" i="5"/>
  <c r="F987" i="5"/>
  <c r="H851" i="5"/>
  <c r="F851" i="5"/>
  <c r="F931" i="5"/>
  <c r="I931" i="5"/>
  <c r="R867" i="5"/>
  <c r="I712" i="5"/>
  <c r="H710" i="5"/>
  <c r="J407" i="5"/>
  <c r="F580" i="5"/>
  <c r="H836" i="5"/>
  <c r="J836" i="5"/>
  <c r="R931" i="5"/>
  <c r="I679" i="5"/>
  <c r="J427" i="5"/>
  <c r="R578" i="5"/>
  <c r="F578" i="5"/>
  <c r="R306" i="5"/>
  <c r="H306" i="5"/>
  <c r="R243" i="5"/>
  <c r="F891" i="5"/>
  <c r="F974" i="5"/>
  <c r="R191" i="5"/>
  <c r="R103" i="5"/>
  <c r="R314" i="5"/>
  <c r="H314" i="5"/>
  <c r="R330" i="5"/>
  <c r="H330" i="5"/>
  <c r="H891" i="5"/>
  <c r="H915" i="5"/>
  <c r="J608" i="5"/>
  <c r="R239" i="5"/>
  <c r="I391" i="5"/>
  <c r="F391" i="5"/>
  <c r="F915" i="5"/>
  <c r="H712" i="5"/>
  <c r="H427" i="5"/>
  <c r="R43" i="5"/>
  <c r="R91" i="5"/>
  <c r="H794" i="5"/>
  <c r="I794" i="5"/>
  <c r="J794" i="5"/>
  <c r="F794" i="5"/>
  <c r="J1007" i="5"/>
  <c r="H1007" i="5"/>
  <c r="F1007" i="5"/>
  <c r="R632" i="5"/>
  <c r="F632" i="5"/>
  <c r="J632" i="5"/>
  <c r="J829" i="5"/>
  <c r="H829" i="5"/>
  <c r="R814" i="5"/>
  <c r="I814" i="5"/>
  <c r="I443" i="5"/>
  <c r="F443" i="5"/>
  <c r="R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R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R151" i="5"/>
  <c r="I662" i="5"/>
  <c r="F662" i="5"/>
  <c r="R662" i="5"/>
  <c r="J662" i="5"/>
  <c r="J634" i="5"/>
  <c r="R634" i="5"/>
  <c r="F634" i="5"/>
  <c r="R664" i="5"/>
  <c r="I664" i="5"/>
  <c r="F664" i="5"/>
  <c r="I407" i="5"/>
  <c r="F407" i="5"/>
  <c r="H287" i="5"/>
  <c r="R287" i="5"/>
  <c r="J287" i="5"/>
  <c r="I287" i="5"/>
  <c r="F287" i="5"/>
  <c r="I435" i="5"/>
  <c r="F435" i="5"/>
  <c r="R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R252" i="5"/>
  <c r="R244" i="5"/>
  <c r="R236" i="5"/>
  <c r="R228" i="5"/>
  <c r="R132" i="5"/>
  <c r="R402" i="5"/>
  <c r="J402" i="5"/>
  <c r="I402" i="5"/>
  <c r="H402" i="5"/>
  <c r="F402" i="5"/>
  <c r="R204" i="5"/>
  <c r="R116" i="5"/>
  <c r="R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R184" i="5"/>
  <c r="J328" i="5"/>
  <c r="F328" i="5"/>
  <c r="R328" i="5"/>
  <c r="I328" i="5"/>
  <c r="H328" i="5"/>
  <c r="R220" i="5"/>
  <c r="R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R216" i="5"/>
  <c r="R120" i="5"/>
  <c r="R140" i="5"/>
  <c r="R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R256" i="5"/>
  <c r="R248" i="5"/>
  <c r="R240" i="5"/>
  <c r="R232" i="5"/>
  <c r="R224" i="5"/>
  <c r="R382" i="5"/>
  <c r="I382" i="5"/>
  <c r="H382" i="5"/>
  <c r="F382" i="5"/>
  <c r="J382" i="5"/>
  <c r="R359" i="5"/>
  <c r="J359" i="5"/>
  <c r="H359" i="5"/>
  <c r="F359" i="5"/>
  <c r="I359" i="5"/>
  <c r="R196" i="5"/>
  <c r="R208" i="5"/>
  <c r="R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R124" i="5"/>
  <c r="A27" i="6"/>
  <c r="B53" i="4"/>
  <c r="A37" i="6"/>
  <c r="B65" i="4"/>
  <c r="A47" i="6"/>
  <c r="B71" i="4"/>
  <c r="A52" i="6"/>
  <c r="B59" i="4"/>
  <c r="A42" i="6"/>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R172" i="5"/>
  <c r="R160" i="5"/>
  <c r="R180" i="5"/>
  <c r="R200" i="5"/>
  <c r="R156" i="5"/>
  <c r="J308" i="5"/>
  <c r="R308" i="5"/>
  <c r="H308" i="5"/>
  <c r="F308" i="5"/>
  <c r="I308" i="5"/>
  <c r="R100" i="5"/>
  <c r="J312" i="5"/>
  <c r="F312" i="5"/>
  <c r="R312" i="5"/>
  <c r="I312" i="5"/>
  <c r="H312" i="5"/>
  <c r="R188" i="5"/>
  <c r="C16" i="6"/>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R148" i="5"/>
  <c r="A26" i="6"/>
  <c r="B70" i="4"/>
  <c r="A51" i="6"/>
  <c r="B52" i="4"/>
  <c r="A36" i="6"/>
  <c r="B58" i="4"/>
  <c r="A41" i="6"/>
  <c r="B64" i="4"/>
  <c r="A46" i="6"/>
  <c r="A14" i="6"/>
  <c r="B32" i="4"/>
  <c r="A19" i="6"/>
  <c r="D15" i="6"/>
  <c r="C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X27" i="5"/>
  <c r="X43" i="5"/>
  <c r="X87" i="5"/>
  <c r="X103" i="5"/>
  <c r="X175" i="5"/>
  <c r="X19" i="5"/>
  <c r="X115" i="5"/>
  <c r="AB83" i="5"/>
  <c r="H814" i="5"/>
  <c r="E814" i="5"/>
  <c r="X814" i="5"/>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X189" i="5"/>
  <c r="R265" i="5"/>
  <c r="E265" i="5"/>
  <c r="X265" i="5"/>
  <c r="I314" i="5"/>
  <c r="E314" i="5"/>
  <c r="X314" i="5"/>
  <c r="AB95" i="5"/>
  <c r="AB464" i="5"/>
  <c r="AB837" i="5"/>
  <c r="AB874" i="5"/>
  <c r="AB966" i="5"/>
  <c r="I297" i="5"/>
  <c r="E297" i="5"/>
  <c r="X297"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R7" i="5"/>
  <c r="X7" i="5"/>
  <c r="R8" i="5"/>
  <c r="X8" i="5"/>
  <c r="R379" i="5"/>
  <c r="E379" i="5"/>
  <c r="X379" i="5"/>
  <c r="H423" i="5"/>
  <c r="E423" i="5"/>
  <c r="X423" i="5"/>
  <c r="X30" i="5"/>
  <c r="X56" i="5"/>
  <c r="X60" i="5"/>
  <c r="X64" i="5"/>
  <c r="X68" i="5"/>
  <c r="X80" i="5"/>
  <c r="X88" i="5"/>
  <c r="X343" i="5"/>
  <c r="X36" i="5"/>
  <c r="X40" i="5"/>
  <c r="X52" i="5"/>
  <c r="X72" i="5"/>
  <c r="X84" i="5"/>
  <c r="X101" i="5"/>
  <c r="X344" i="5"/>
  <c r="X531" i="5"/>
  <c r="AB19" i="5"/>
  <c r="AB25" i="5"/>
  <c r="AB27" i="5"/>
  <c r="AB28" i="5"/>
  <c r="AB31" i="5"/>
  <c r="AB33" i="5"/>
  <c r="AB35" i="5"/>
  <c r="AB38" i="5"/>
  <c r="AB39" i="5"/>
  <c r="AB41"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AB116" i="5"/>
  <c r="AB119" i="5"/>
  <c r="AB121" i="5"/>
  <c r="AB123" i="5"/>
  <c r="AB127" i="5"/>
  <c r="AB129" i="5"/>
  <c r="AB131" i="5"/>
  <c r="AB137" i="5"/>
  <c r="AB143" i="5"/>
  <c r="AB145" i="5"/>
  <c r="AB147" i="5"/>
  <c r="AB155" i="5"/>
  <c r="AB159" i="5"/>
  <c r="AB161" i="5"/>
  <c r="AB169" i="5"/>
  <c r="AB171" i="5"/>
  <c r="AB175" i="5"/>
  <c r="AB177" i="5"/>
  <c r="AB179" i="5"/>
  <c r="AB183"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F69" i="6"/>
  <c r="C69" i="6"/>
  <c r="R6" i="5"/>
  <c r="X6" i="5"/>
  <c r="R20" i="5"/>
  <c r="R21" i="5"/>
  <c r="R28" i="5"/>
  <c r="R29" i="5"/>
  <c r="R36" i="5"/>
  <c r="R40" i="5"/>
  <c r="R44" i="5"/>
  <c r="R48" i="5"/>
  <c r="R52" i="5"/>
  <c r="R56" i="5"/>
  <c r="R60" i="5"/>
  <c r="R64" i="5"/>
  <c r="R68" i="5"/>
  <c r="R72" i="5"/>
  <c r="R76" i="5"/>
  <c r="R80" i="5"/>
  <c r="R84" i="5"/>
  <c r="R88" i="5"/>
  <c r="R96" i="5"/>
  <c r="R106" i="5"/>
  <c r="R110" i="5"/>
  <c r="R114" i="5"/>
  <c r="X117" i="5"/>
  <c r="R117" i="5"/>
  <c r="R118" i="5"/>
  <c r="R122" i="5"/>
  <c r="R125" i="5"/>
  <c r="R126" i="5"/>
  <c r="R130" i="5"/>
  <c r="R138" i="5"/>
  <c r="R142" i="5"/>
  <c r="R146" i="5"/>
  <c r="R149" i="5"/>
  <c r="R150" i="5"/>
  <c r="R154" i="5"/>
  <c r="R157" i="5"/>
  <c r="R158" i="5"/>
  <c r="R162" i="5"/>
  <c r="R170" i="5"/>
  <c r="R174" i="5"/>
  <c r="R178" i="5"/>
  <c r="X181" i="5"/>
  <c r="R181" i="5"/>
  <c r="R182" i="5"/>
  <c r="R186" i="5"/>
  <c r="R190" i="5"/>
  <c r="R202" i="5"/>
  <c r="R206" i="5"/>
  <c r="R210" i="5"/>
  <c r="R213" i="5"/>
  <c r="R214" i="5"/>
  <c r="R218" i="5"/>
  <c r="R221" i="5"/>
  <c r="R222" i="5"/>
  <c r="R226" i="5"/>
  <c r="R234" i="5"/>
  <c r="R238" i="5"/>
  <c r="R242" i="5"/>
  <c r="R246" i="5"/>
  <c r="R250" i="5"/>
  <c r="R254" i="5"/>
  <c r="E258" i="5"/>
  <c r="X258" i="5"/>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c r="R331" i="5"/>
  <c r="F331" i="5"/>
  <c r="I331" i="5"/>
  <c r="H331" i="5"/>
  <c r="J331" i="5"/>
  <c r="R351" i="5"/>
  <c r="J351" i="5"/>
  <c r="E351" i="5"/>
  <c r="X351" i="5"/>
  <c r="H351" i="5"/>
  <c r="I351" i="5"/>
  <c r="F351" i="5"/>
  <c r="F352" i="5"/>
  <c r="I352" i="5"/>
  <c r="R352" i="5"/>
  <c r="J352" i="5"/>
  <c r="E352" i="5"/>
  <c r="X352" i="5"/>
  <c r="H352" i="5"/>
  <c r="E371" i="5"/>
  <c r="X371" i="5"/>
  <c r="H371" i="5"/>
  <c r="R371" i="5"/>
  <c r="F371" i="5"/>
  <c r="I371" i="5"/>
  <c r="J371" i="5"/>
  <c r="F383" i="5"/>
  <c r="I383" i="5"/>
  <c r="H383" i="5"/>
  <c r="J383" i="5"/>
  <c r="R383" i="5"/>
  <c r="E383" i="5"/>
  <c r="X383" i="5"/>
  <c r="J384" i="5"/>
  <c r="F384" i="5"/>
  <c r="H384" i="5"/>
  <c r="I384" i="5"/>
  <c r="E384" i="5"/>
  <c r="X384" i="5"/>
  <c r="R384" i="5"/>
  <c r="R407" i="5"/>
  <c r="E407" i="5"/>
  <c r="X407" i="5"/>
  <c r="R463" i="5"/>
  <c r="E463" i="5"/>
  <c r="X463" i="5"/>
  <c r="E470" i="5"/>
  <c r="X470" i="5"/>
  <c r="F470" i="5"/>
  <c r="I470" i="5"/>
  <c r="J470" i="5"/>
  <c r="R470" i="5"/>
  <c r="H470" i="5"/>
  <c r="I472" i="5"/>
  <c r="E472" i="5"/>
  <c r="X472" i="5"/>
  <c r="E494" i="5"/>
  <c r="X494" i="5"/>
  <c r="R494" i="5"/>
  <c r="H494" i="5"/>
  <c r="J494" i="5"/>
  <c r="F494" i="5"/>
  <c r="I494" i="5"/>
  <c r="R562" i="5"/>
  <c r="E562" i="5"/>
  <c r="X562" i="5"/>
  <c r="H738" i="5"/>
  <c r="E738" i="5"/>
  <c r="X738" i="5"/>
  <c r="R774" i="5"/>
  <c r="E774" i="5"/>
  <c r="X774" i="5"/>
  <c r="J942" i="5"/>
  <c r="E942" i="5"/>
  <c r="X942" i="5"/>
  <c r="AB6" i="5"/>
  <c r="AB7" i="5"/>
  <c r="AB8" i="5"/>
  <c r="AB9" i="5"/>
  <c r="AB10" i="5"/>
  <c r="AB11" i="5"/>
  <c r="AB12" i="5"/>
  <c r="AB13" i="5"/>
  <c r="AB14" i="5"/>
  <c r="AB15" i="5"/>
  <c r="AB16" i="5"/>
  <c r="AB17" i="5"/>
  <c r="AB18" i="5"/>
  <c r="AB22" i="5"/>
  <c r="AB24" i="5"/>
  <c r="AB26" i="5"/>
  <c r="AB30" i="5"/>
  <c r="AB32" i="5"/>
  <c r="AB102" i="5"/>
  <c r="AB103" i="5"/>
  <c r="AB106" i="5"/>
  <c r="AB108" i="5"/>
  <c r="AB110" i="5"/>
  <c r="AB112" i="5"/>
  <c r="AB114" i="5"/>
  <c r="AB118" i="5"/>
  <c r="AB122" i="5"/>
  <c r="AB124" i="5"/>
  <c r="AB125" i="5"/>
  <c r="AB126" i="5"/>
  <c r="AB128" i="5"/>
  <c r="AB130" i="5"/>
  <c r="AB132" i="5"/>
  <c r="AB134" i="5"/>
  <c r="AB135" i="5"/>
  <c r="AB138" i="5"/>
  <c r="S138" i="5"/>
  <c r="AB140" i="5"/>
  <c r="AB142" i="5"/>
  <c r="AB144" i="5"/>
  <c r="AB146" i="5"/>
  <c r="AB150" i="5"/>
  <c r="AB154" i="5"/>
  <c r="AB156" i="5"/>
  <c r="AB157" i="5"/>
  <c r="AB158" i="5"/>
  <c r="AB160" i="5"/>
  <c r="AB162" i="5"/>
  <c r="AB164" i="5"/>
  <c r="AB166" i="5"/>
  <c r="AB167" i="5"/>
  <c r="AB170" i="5"/>
  <c r="AB172" i="5"/>
  <c r="AB174" i="5"/>
  <c r="AB176" i="5"/>
  <c r="AB178" i="5"/>
  <c r="AB182" i="5"/>
  <c r="AB186" i="5"/>
  <c r="AB188" i="5"/>
  <c r="AB189" i="5"/>
  <c r="AB192" i="5"/>
  <c r="AB194" i="5"/>
  <c r="AB196" i="5"/>
  <c r="AB198" i="5"/>
  <c r="AB199" i="5"/>
  <c r="AB202" i="5"/>
  <c r="AB204" i="5"/>
  <c r="S205" i="5"/>
  <c r="AB206" i="5"/>
  <c r="AB207" i="5"/>
  <c r="AB210" i="5"/>
  <c r="AB211" i="5"/>
  <c r="AB213" i="5"/>
  <c r="AB214" i="5"/>
  <c r="AB215" i="5"/>
  <c r="AB217" i="5"/>
  <c r="AB218" i="5"/>
  <c r="AB219" i="5"/>
  <c r="S220" i="5"/>
  <c r="AB221" i="5"/>
  <c r="AB222" i="5"/>
  <c r="AB223" i="5"/>
  <c r="AB225" i="5"/>
  <c r="AB226" i="5"/>
  <c r="AB227" i="5"/>
  <c r="AB229" i="5"/>
  <c r="AB230" i="5"/>
  <c r="AB231" i="5"/>
  <c r="AB233" i="5"/>
  <c r="AB234" i="5"/>
  <c r="AB235" i="5"/>
  <c r="AB236" i="5"/>
  <c r="AB237" i="5"/>
  <c r="AB238" i="5"/>
  <c r="AB239" i="5"/>
  <c r="AB241" i="5"/>
  <c r="AB242" i="5"/>
  <c r="AB243" i="5"/>
  <c r="AB245" i="5"/>
  <c r="AB246" i="5"/>
  <c r="AB247" i="5"/>
  <c r="AB249" i="5"/>
  <c r="AB250" i="5"/>
  <c r="AB251" i="5"/>
  <c r="AB253" i="5"/>
  <c r="AB254" i="5"/>
  <c r="AB255"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c r="F1017" i="5"/>
  <c r="H1017" i="5"/>
  <c r="G1017" i="5"/>
  <c r="I1017" i="5"/>
  <c r="R1017" i="5"/>
  <c r="J1017" i="5"/>
  <c r="E1017" i="5"/>
  <c r="X1017" i="5"/>
  <c r="G1018" i="5"/>
  <c r="I1018" i="5"/>
  <c r="J1018" i="5"/>
  <c r="R1018" i="5"/>
  <c r="F1018" i="5"/>
  <c r="H1018" i="5"/>
  <c r="E1018" i="5"/>
  <c r="X1018" i="5"/>
  <c r="G1019" i="5"/>
  <c r="R1019" i="5"/>
  <c r="I1019" i="5"/>
  <c r="F1019" i="5"/>
  <c r="H1019" i="5"/>
  <c r="J1019" i="5"/>
  <c r="E1019" i="5"/>
  <c r="X1019" i="5"/>
  <c r="H1020" i="5"/>
  <c r="F1020" i="5"/>
  <c r="G1020" i="5"/>
  <c r="R1020" i="5"/>
  <c r="I1020" i="5"/>
  <c r="J1020" i="5"/>
  <c r="E1020" i="5"/>
  <c r="X1020" i="5"/>
  <c r="G1021" i="5"/>
  <c r="R1021" i="5"/>
  <c r="F1021" i="5"/>
  <c r="H1021" i="5"/>
  <c r="I1021" i="5"/>
  <c r="J1021" i="5"/>
  <c r="E1021" i="5"/>
  <c r="X1021" i="5"/>
  <c r="G1022" i="5"/>
  <c r="I1022" i="5"/>
  <c r="J1022" i="5"/>
  <c r="R1022" i="5"/>
  <c r="F1022" i="5"/>
  <c r="H1022" i="5"/>
  <c r="E1022" i="5"/>
  <c r="X1022" i="5"/>
  <c r="G1023" i="5"/>
  <c r="R1023" i="5"/>
  <c r="I1023" i="5"/>
  <c r="F1023" i="5"/>
  <c r="H1023" i="5"/>
  <c r="J1023" i="5"/>
  <c r="E1023" i="5"/>
  <c r="X1023" i="5"/>
  <c r="H1024" i="5"/>
  <c r="J1024" i="5"/>
  <c r="G1024" i="5"/>
  <c r="F1024" i="5"/>
  <c r="I1024" i="5"/>
  <c r="R1024" i="5"/>
  <c r="E1024" i="5"/>
  <c r="X1024" i="5"/>
  <c r="G1025" i="5"/>
  <c r="H1025" i="5"/>
  <c r="I1025" i="5"/>
  <c r="J1025" i="5"/>
  <c r="F1025" i="5"/>
  <c r="R1025" i="5"/>
  <c r="E1025" i="5"/>
  <c r="X1025" i="5"/>
  <c r="G1026" i="5"/>
  <c r="F1026" i="5"/>
  <c r="I1026" i="5"/>
  <c r="J1026" i="5"/>
  <c r="R1026" i="5"/>
  <c r="H1026" i="5"/>
  <c r="E1026" i="5"/>
  <c r="X1026" i="5"/>
  <c r="G1027" i="5"/>
  <c r="R1027" i="5"/>
  <c r="I1027" i="5"/>
  <c r="F1027" i="5"/>
  <c r="H1027" i="5"/>
  <c r="J1027" i="5"/>
  <c r="E1027" i="5"/>
  <c r="X1027" i="5"/>
  <c r="J1028" i="5"/>
  <c r="F1028" i="5"/>
  <c r="H1028" i="5"/>
  <c r="I1028" i="5"/>
  <c r="G1028" i="5"/>
  <c r="R1028" i="5"/>
  <c r="E1028" i="5"/>
  <c r="X1028" i="5"/>
  <c r="G1029" i="5"/>
  <c r="F1029" i="5"/>
  <c r="R1029" i="5"/>
  <c r="H1029" i="5"/>
  <c r="I1029" i="5"/>
  <c r="J1029" i="5"/>
  <c r="E1029" i="5"/>
  <c r="X1029" i="5"/>
  <c r="G1030" i="5"/>
  <c r="F1030" i="5"/>
  <c r="H1030" i="5"/>
  <c r="I1030" i="5"/>
  <c r="J1030" i="5"/>
  <c r="R1030" i="5"/>
  <c r="E1030" i="5"/>
  <c r="X1030" i="5"/>
  <c r="G1031" i="5"/>
  <c r="R1031" i="5"/>
  <c r="I1031" i="5"/>
  <c r="J1031" i="5"/>
  <c r="H1031" i="5"/>
  <c r="F1031" i="5"/>
  <c r="E1031" i="5"/>
  <c r="X1031" i="5"/>
  <c r="R1032" i="5"/>
  <c r="J1032" i="5"/>
  <c r="H1032" i="5"/>
  <c r="G1032" i="5"/>
  <c r="F1032" i="5"/>
  <c r="I1032" i="5"/>
  <c r="E1032" i="5"/>
  <c r="X1032" i="5"/>
  <c r="I1033" i="5"/>
  <c r="H1033" i="5"/>
  <c r="G1033" i="5"/>
  <c r="F1033" i="5"/>
  <c r="J1033" i="5"/>
  <c r="R1033" i="5"/>
  <c r="E1033" i="5"/>
  <c r="X1033" i="5"/>
  <c r="G1034" i="5"/>
  <c r="I1034" i="5"/>
  <c r="J1034" i="5"/>
  <c r="R1034" i="5"/>
  <c r="F1034" i="5"/>
  <c r="H1034" i="5"/>
  <c r="E1034" i="5"/>
  <c r="X1034" i="5"/>
  <c r="I1035" i="5"/>
  <c r="H1035" i="5"/>
  <c r="F1035" i="5"/>
  <c r="J1035" i="5"/>
  <c r="G1035" i="5"/>
  <c r="R1035" i="5"/>
  <c r="E1035" i="5"/>
  <c r="X1035" i="5"/>
  <c r="I1036" i="5"/>
  <c r="J1036" i="5"/>
  <c r="R1036" i="5"/>
  <c r="G1036" i="5"/>
  <c r="H1036" i="5"/>
  <c r="F1036" i="5"/>
  <c r="E1036" i="5"/>
  <c r="X1036" i="5"/>
  <c r="G1037" i="5"/>
  <c r="R1037" i="5"/>
  <c r="F1037" i="5"/>
  <c r="H1037" i="5"/>
  <c r="I1037" i="5"/>
  <c r="J1037" i="5"/>
  <c r="E1037" i="5"/>
  <c r="X1037" i="5"/>
  <c r="G1038" i="5"/>
  <c r="I1038" i="5"/>
  <c r="J1038" i="5"/>
  <c r="R1038" i="5"/>
  <c r="F1038" i="5"/>
  <c r="H1038" i="5"/>
  <c r="E1038" i="5"/>
  <c r="X1038" i="5"/>
  <c r="G1039" i="5"/>
  <c r="F1039" i="5"/>
  <c r="R1039" i="5"/>
  <c r="J1039" i="5"/>
  <c r="H1039" i="5"/>
  <c r="I1039" i="5"/>
  <c r="E1039" i="5"/>
  <c r="X1039" i="5"/>
  <c r="V1040" i="5"/>
  <c r="G1041" i="5"/>
  <c r="F1041" i="5"/>
  <c r="R1041" i="5"/>
  <c r="H1041" i="5"/>
  <c r="I1041" i="5"/>
  <c r="J1041" i="5"/>
  <c r="E1041" i="5"/>
  <c r="X1041" i="5"/>
  <c r="G1042" i="5"/>
  <c r="F1042" i="5"/>
  <c r="H1042" i="5"/>
  <c r="I1042" i="5"/>
  <c r="J1042" i="5"/>
  <c r="R1042" i="5"/>
  <c r="E1042" i="5"/>
  <c r="X1042" i="5"/>
  <c r="G1043" i="5"/>
  <c r="R1043" i="5"/>
  <c r="I1043" i="5"/>
  <c r="F1043" i="5"/>
  <c r="H1043" i="5"/>
  <c r="J1043" i="5"/>
  <c r="E1043" i="5"/>
  <c r="X1043" i="5"/>
  <c r="R1044" i="5"/>
  <c r="G1044" i="5"/>
  <c r="H1044" i="5"/>
  <c r="J1044" i="5"/>
  <c r="I1044" i="5"/>
  <c r="F1044" i="5"/>
  <c r="E1044" i="5"/>
  <c r="X1044" i="5"/>
  <c r="G1045" i="5"/>
  <c r="H1045" i="5"/>
  <c r="I1045" i="5"/>
  <c r="J1045" i="5"/>
  <c r="F1045" i="5"/>
  <c r="R1045" i="5"/>
  <c r="E1045" i="5"/>
  <c r="X1045" i="5"/>
  <c r="G1046" i="5"/>
  <c r="I1046" i="5"/>
  <c r="J1046" i="5"/>
  <c r="R1046" i="5"/>
  <c r="F1046" i="5"/>
  <c r="H1046" i="5"/>
  <c r="E1046" i="5"/>
  <c r="X1046" i="5"/>
  <c r="G1047" i="5"/>
  <c r="R1047" i="5"/>
  <c r="I1047" i="5"/>
  <c r="F1047" i="5"/>
  <c r="H1047" i="5"/>
  <c r="J1047" i="5"/>
  <c r="E1047" i="5"/>
  <c r="X1047" i="5"/>
  <c r="J1048" i="5"/>
  <c r="H1048" i="5"/>
  <c r="I1048" i="5"/>
  <c r="F1048" i="5"/>
  <c r="R1048" i="5"/>
  <c r="G1048" i="5"/>
  <c r="E1048" i="5"/>
  <c r="X1048" i="5"/>
  <c r="G1049" i="5"/>
  <c r="R1049" i="5"/>
  <c r="I1049" i="5"/>
  <c r="J1049" i="5"/>
  <c r="F1049" i="5"/>
  <c r="H1049" i="5"/>
  <c r="E1049" i="5"/>
  <c r="X1049" i="5"/>
  <c r="G1050" i="5"/>
  <c r="I1050" i="5"/>
  <c r="J1050" i="5"/>
  <c r="R1050" i="5"/>
  <c r="F1050" i="5"/>
  <c r="H1050" i="5"/>
  <c r="E1050" i="5"/>
  <c r="X1050" i="5"/>
  <c r="F1051" i="5"/>
  <c r="J1051" i="5"/>
  <c r="R1051" i="5"/>
  <c r="I1051" i="5"/>
  <c r="G1051" i="5"/>
  <c r="H1051" i="5"/>
  <c r="E1051" i="5"/>
  <c r="X1051" i="5"/>
  <c r="R1052" i="5"/>
  <c r="H1052" i="5"/>
  <c r="I1052" i="5"/>
  <c r="J1052" i="5"/>
  <c r="F1052" i="5"/>
  <c r="G1052" i="5"/>
  <c r="E1052" i="5"/>
  <c r="X1052" i="5"/>
  <c r="G1053" i="5"/>
  <c r="R1053" i="5"/>
  <c r="F1053" i="5"/>
  <c r="H1053" i="5"/>
  <c r="I1053" i="5"/>
  <c r="J1053" i="5"/>
  <c r="E1053" i="5"/>
  <c r="X1053" i="5"/>
  <c r="G1054" i="5"/>
  <c r="I1054" i="5"/>
  <c r="J1054" i="5"/>
  <c r="R1054" i="5"/>
  <c r="F1054" i="5"/>
  <c r="H1054" i="5"/>
  <c r="E1054" i="5"/>
  <c r="X1054" i="5"/>
  <c r="R1055" i="5"/>
  <c r="H1055" i="5"/>
  <c r="G1055" i="5"/>
  <c r="J1055" i="5"/>
  <c r="F1055" i="5"/>
  <c r="I1055" i="5"/>
  <c r="E1055" i="5"/>
  <c r="X1055" i="5"/>
  <c r="R1056" i="5"/>
  <c r="H1056" i="5"/>
  <c r="F1056" i="5"/>
  <c r="G1056" i="5"/>
  <c r="I1056" i="5"/>
  <c r="J1056" i="5"/>
  <c r="E1056" i="5"/>
  <c r="X1056" i="5"/>
  <c r="G1057" i="5"/>
  <c r="F1057" i="5"/>
  <c r="R1057" i="5"/>
  <c r="H1057" i="5"/>
  <c r="I1057" i="5"/>
  <c r="J1057" i="5"/>
  <c r="E1057" i="5"/>
  <c r="X1057" i="5"/>
  <c r="G1058" i="5"/>
  <c r="F1058" i="5"/>
  <c r="H1058" i="5"/>
  <c r="I1058" i="5"/>
  <c r="J1058" i="5"/>
  <c r="R1058" i="5"/>
  <c r="E1058" i="5"/>
  <c r="X1058" i="5"/>
  <c r="G1059" i="5"/>
  <c r="R1059" i="5"/>
  <c r="I1059" i="5"/>
  <c r="H1059" i="5"/>
  <c r="J1059" i="5"/>
  <c r="F1059" i="5"/>
  <c r="E1059" i="5"/>
  <c r="X1059" i="5"/>
  <c r="H1060" i="5"/>
  <c r="J1060" i="5"/>
  <c r="I1060" i="5"/>
  <c r="G1060" i="5"/>
  <c r="R1060" i="5"/>
  <c r="F1060" i="5"/>
  <c r="E1060" i="5"/>
  <c r="X1060" i="5"/>
  <c r="G1061" i="5"/>
  <c r="H1061" i="5"/>
  <c r="I1061" i="5"/>
  <c r="J1061" i="5"/>
  <c r="F1061" i="5"/>
  <c r="R1061" i="5"/>
  <c r="E1061" i="5"/>
  <c r="X1061" i="5"/>
  <c r="G1062" i="5"/>
  <c r="I1062" i="5"/>
  <c r="J1062" i="5"/>
  <c r="R1062" i="5"/>
  <c r="F1062" i="5"/>
  <c r="H1062" i="5"/>
  <c r="E1062" i="5"/>
  <c r="X1062" i="5"/>
  <c r="G1063" i="5"/>
  <c r="R1063" i="5"/>
  <c r="I1063" i="5"/>
  <c r="F1063" i="5"/>
  <c r="J1063" i="5"/>
  <c r="H1063" i="5"/>
  <c r="E1063" i="5"/>
  <c r="X1063" i="5"/>
  <c r="R1064" i="5"/>
  <c r="H1064" i="5"/>
  <c r="G1064" i="5"/>
  <c r="F1064" i="5"/>
  <c r="I1064" i="5"/>
  <c r="J1064" i="5"/>
  <c r="E1064" i="5"/>
  <c r="X1064" i="5"/>
  <c r="G1065" i="5"/>
  <c r="R1065" i="5"/>
  <c r="J1065" i="5"/>
  <c r="F1065" i="5"/>
  <c r="H1065" i="5"/>
  <c r="I1065" i="5"/>
  <c r="E1065" i="5"/>
  <c r="X1065" i="5"/>
  <c r="G1066" i="5"/>
  <c r="I1066" i="5"/>
  <c r="J1066" i="5"/>
  <c r="R1066" i="5"/>
  <c r="F1066" i="5"/>
  <c r="H1066" i="5"/>
  <c r="E1066" i="5"/>
  <c r="X1066" i="5"/>
  <c r="I1067" i="5"/>
  <c r="H1067" i="5"/>
  <c r="G1067" i="5"/>
  <c r="R1067" i="5"/>
  <c r="J1067" i="5"/>
  <c r="F1067" i="5"/>
  <c r="E1067" i="5"/>
  <c r="X1067" i="5"/>
  <c r="V1068" i="5"/>
  <c r="G1069" i="5"/>
  <c r="R1069" i="5"/>
  <c r="F1069" i="5"/>
  <c r="H1069" i="5"/>
  <c r="I1069" i="5"/>
  <c r="J1069" i="5"/>
  <c r="E1069" i="5"/>
  <c r="X1069" i="5"/>
  <c r="G1070" i="5"/>
  <c r="I1070" i="5"/>
  <c r="J1070" i="5"/>
  <c r="R1070" i="5"/>
  <c r="F1070" i="5"/>
  <c r="H1070" i="5"/>
  <c r="E1070" i="5"/>
  <c r="X1070" i="5"/>
  <c r="H1071" i="5"/>
  <c r="G1071" i="5"/>
  <c r="J1071" i="5"/>
  <c r="R1071" i="5"/>
  <c r="I1071" i="5"/>
  <c r="F1071" i="5"/>
  <c r="E1071" i="5"/>
  <c r="X1071" i="5"/>
  <c r="I1072" i="5"/>
  <c r="F1072" i="5"/>
  <c r="J1072" i="5"/>
  <c r="G1072" i="5"/>
  <c r="R1072" i="5"/>
  <c r="H1072" i="5"/>
  <c r="E1072" i="5"/>
  <c r="X1072" i="5"/>
  <c r="G1073" i="5"/>
  <c r="F1073" i="5"/>
  <c r="R1073" i="5"/>
  <c r="H1073" i="5"/>
  <c r="I1073" i="5"/>
  <c r="J1073" i="5"/>
  <c r="E1073" i="5"/>
  <c r="X1073" i="5"/>
  <c r="F1074" i="5"/>
  <c r="J1074" i="5"/>
  <c r="G1074" i="5"/>
  <c r="R1074" i="5"/>
  <c r="I1074" i="5"/>
  <c r="H1074" i="5"/>
  <c r="E1074" i="5"/>
  <c r="X1074" i="5"/>
  <c r="G1075" i="5"/>
  <c r="R1075" i="5"/>
  <c r="I1075" i="5"/>
  <c r="J1075" i="5"/>
  <c r="F1075" i="5"/>
  <c r="H1075" i="5"/>
  <c r="E1075" i="5"/>
  <c r="X1075" i="5"/>
  <c r="G1076" i="5"/>
  <c r="J1076" i="5"/>
  <c r="I1076" i="5"/>
  <c r="R1076" i="5"/>
  <c r="F1076" i="5"/>
  <c r="H1076" i="5"/>
  <c r="E1076" i="5"/>
  <c r="X1076" i="5"/>
  <c r="G1077" i="5"/>
  <c r="H1077" i="5"/>
  <c r="I1077" i="5"/>
  <c r="J1077" i="5"/>
  <c r="F1077" i="5"/>
  <c r="R1077" i="5"/>
  <c r="E1077" i="5"/>
  <c r="X1077" i="5"/>
  <c r="G1078" i="5"/>
  <c r="I1078" i="5"/>
  <c r="J1078" i="5"/>
  <c r="R1078" i="5"/>
  <c r="F1078" i="5"/>
  <c r="H1078" i="5"/>
  <c r="E1078" i="5"/>
  <c r="X1078" i="5"/>
  <c r="G1079" i="5"/>
  <c r="F1079" i="5"/>
  <c r="J1079" i="5"/>
  <c r="R1079" i="5"/>
  <c r="I1079" i="5"/>
  <c r="H1079" i="5"/>
  <c r="E1079" i="5"/>
  <c r="X1079" i="5"/>
  <c r="I1080" i="5"/>
  <c r="H1080" i="5"/>
  <c r="G1080" i="5"/>
  <c r="R1080" i="5"/>
  <c r="F1080" i="5"/>
  <c r="J1080" i="5"/>
  <c r="E1080" i="5"/>
  <c r="X1080" i="5"/>
  <c r="I1081" i="5"/>
  <c r="H1081" i="5"/>
  <c r="J1081" i="5"/>
  <c r="R1081" i="5"/>
  <c r="G1081" i="5"/>
  <c r="F1081" i="5"/>
  <c r="E1081" i="5"/>
  <c r="X1081" i="5"/>
  <c r="G1082" i="5"/>
  <c r="I1082" i="5"/>
  <c r="J1082" i="5"/>
  <c r="R1082" i="5"/>
  <c r="F1082" i="5"/>
  <c r="H1082" i="5"/>
  <c r="E1082" i="5"/>
  <c r="X1082" i="5"/>
  <c r="G1083" i="5"/>
  <c r="R1083" i="5"/>
  <c r="I1083" i="5"/>
  <c r="J1083" i="5"/>
  <c r="H1083" i="5"/>
  <c r="F1083" i="5"/>
  <c r="E1083" i="5"/>
  <c r="X1083" i="5"/>
  <c r="I1084" i="5"/>
  <c r="J1084" i="5"/>
  <c r="H1084" i="5"/>
  <c r="G1084" i="5"/>
  <c r="R1084" i="5"/>
  <c r="F1084" i="5"/>
  <c r="E1084" i="5"/>
  <c r="X1084" i="5"/>
  <c r="G1085" i="5"/>
  <c r="R1085" i="5"/>
  <c r="F1085" i="5"/>
  <c r="H1085" i="5"/>
  <c r="I1085" i="5"/>
  <c r="J1085" i="5"/>
  <c r="E1085" i="5"/>
  <c r="X1085" i="5"/>
  <c r="G1086" i="5"/>
  <c r="R1086" i="5"/>
  <c r="J1086" i="5"/>
  <c r="I1086" i="5"/>
  <c r="H1086" i="5"/>
  <c r="F1086" i="5"/>
  <c r="E1086" i="5"/>
  <c r="X1086" i="5"/>
  <c r="G1087" i="5"/>
  <c r="R1087" i="5"/>
  <c r="I1087" i="5"/>
  <c r="H1087" i="5"/>
  <c r="J1087" i="5"/>
  <c r="F1087" i="5"/>
  <c r="E1087" i="5"/>
  <c r="X1087" i="5"/>
  <c r="F1088" i="5"/>
  <c r="J1088" i="5"/>
  <c r="I1088" i="5"/>
  <c r="H1088" i="5"/>
  <c r="G1088" i="5"/>
  <c r="R1088" i="5"/>
  <c r="E1088" i="5"/>
  <c r="X1088" i="5"/>
  <c r="G1089" i="5"/>
  <c r="F1089" i="5"/>
  <c r="R1089" i="5"/>
  <c r="H1089" i="5"/>
  <c r="I1089" i="5"/>
  <c r="J1089" i="5"/>
  <c r="E1089" i="5"/>
  <c r="X1089" i="5"/>
  <c r="G1090" i="5"/>
  <c r="F1090" i="5"/>
  <c r="H1090" i="5"/>
  <c r="I1090" i="5"/>
  <c r="J1090" i="5"/>
  <c r="R1090" i="5"/>
  <c r="E1090" i="5"/>
  <c r="X1090" i="5"/>
  <c r="G1091" i="5"/>
  <c r="R1091" i="5"/>
  <c r="I1091" i="5"/>
  <c r="F1091" i="5"/>
  <c r="J1091" i="5"/>
  <c r="H1091" i="5"/>
  <c r="E1091" i="5"/>
  <c r="X1091" i="5"/>
  <c r="G1092" i="5"/>
  <c r="F1092" i="5"/>
  <c r="R1092" i="5"/>
  <c r="I1092" i="5"/>
  <c r="H1092" i="5"/>
  <c r="J1092" i="5"/>
  <c r="E1092" i="5"/>
  <c r="X1092" i="5"/>
  <c r="G1093" i="5"/>
  <c r="H1093" i="5"/>
  <c r="I1093" i="5"/>
  <c r="J1093" i="5"/>
  <c r="F1093" i="5"/>
  <c r="R1093" i="5"/>
  <c r="E1093" i="5"/>
  <c r="X1093" i="5"/>
  <c r="G1094" i="5"/>
  <c r="I1094" i="5"/>
  <c r="J1094" i="5"/>
  <c r="R1094" i="5"/>
  <c r="F1094" i="5"/>
  <c r="H1094" i="5"/>
  <c r="E1094" i="5"/>
  <c r="X1094" i="5"/>
  <c r="H1095" i="5"/>
  <c r="G1095" i="5"/>
  <c r="F1095" i="5"/>
  <c r="J1095" i="5"/>
  <c r="I1095" i="5"/>
  <c r="R1095" i="5"/>
  <c r="E1095" i="5"/>
  <c r="X1095" i="5"/>
  <c r="R1096" i="5"/>
  <c r="G1096" i="5"/>
  <c r="I1096" i="5"/>
  <c r="H1096" i="5"/>
  <c r="F1096" i="5"/>
  <c r="J1096" i="5"/>
  <c r="E1096" i="5"/>
  <c r="X1096" i="5"/>
  <c r="R1097" i="5"/>
  <c r="I1097" i="5"/>
  <c r="J1097" i="5"/>
  <c r="H1097" i="5"/>
  <c r="G1097" i="5"/>
  <c r="F1097" i="5"/>
  <c r="E1097" i="5"/>
  <c r="X1097" i="5"/>
  <c r="G1098" i="5"/>
  <c r="I1098" i="5"/>
  <c r="J1098" i="5"/>
  <c r="R1098" i="5"/>
  <c r="H1098" i="5"/>
  <c r="F1098" i="5"/>
  <c r="E1098" i="5"/>
  <c r="X1098" i="5"/>
  <c r="G1099" i="5"/>
  <c r="R1099" i="5"/>
  <c r="I1099" i="5"/>
  <c r="H1099" i="5"/>
  <c r="F1099" i="5"/>
  <c r="J1099" i="5"/>
  <c r="E1099" i="5"/>
  <c r="X1099" i="5"/>
  <c r="R1100" i="5"/>
  <c r="F1100" i="5"/>
  <c r="G1100" i="5"/>
  <c r="J1100" i="5"/>
  <c r="H1100" i="5"/>
  <c r="I1100" i="5"/>
  <c r="E1100" i="5"/>
  <c r="X1100" i="5"/>
  <c r="G1101" i="5"/>
  <c r="R1101" i="5"/>
  <c r="F1101" i="5"/>
  <c r="H1101" i="5"/>
  <c r="I1101" i="5"/>
  <c r="J1101" i="5"/>
  <c r="E1101" i="5"/>
  <c r="X1101" i="5"/>
  <c r="G1102" i="5"/>
  <c r="I1102" i="5"/>
  <c r="J1102" i="5"/>
  <c r="R1102" i="5"/>
  <c r="F1102" i="5"/>
  <c r="H1102" i="5"/>
  <c r="E1102" i="5"/>
  <c r="X1102" i="5"/>
  <c r="G1103" i="5"/>
  <c r="R1103" i="5"/>
  <c r="I1103" i="5"/>
  <c r="J1103" i="5"/>
  <c r="F1103" i="5"/>
  <c r="H1103" i="5"/>
  <c r="E1103" i="5"/>
  <c r="X1103" i="5"/>
  <c r="V1104" i="5"/>
  <c r="G1105" i="5"/>
  <c r="F1105" i="5"/>
  <c r="R1105" i="5"/>
  <c r="H1105" i="5"/>
  <c r="I1105" i="5"/>
  <c r="J1105" i="5"/>
  <c r="E1105" i="5"/>
  <c r="X1105" i="5"/>
  <c r="G1106" i="5"/>
  <c r="F1106" i="5"/>
  <c r="H1106" i="5"/>
  <c r="I1106" i="5"/>
  <c r="J1106" i="5"/>
  <c r="R1106" i="5"/>
  <c r="E1106" i="5"/>
  <c r="X1106" i="5"/>
  <c r="F1107" i="5"/>
  <c r="R1107" i="5"/>
  <c r="J1107" i="5"/>
  <c r="G1107" i="5"/>
  <c r="H1107" i="5"/>
  <c r="I1107" i="5"/>
  <c r="E1107" i="5"/>
  <c r="X1107" i="5"/>
  <c r="J1108" i="5"/>
  <c r="H1108" i="5"/>
  <c r="F1108" i="5"/>
  <c r="R1108" i="5"/>
  <c r="G1108" i="5"/>
  <c r="I1108" i="5"/>
  <c r="E1108" i="5"/>
  <c r="X1108" i="5"/>
  <c r="G1109" i="5"/>
  <c r="H1109" i="5"/>
  <c r="I1109" i="5"/>
  <c r="J1109" i="5"/>
  <c r="F1109" i="5"/>
  <c r="R1109" i="5"/>
  <c r="E1109" i="5"/>
  <c r="X1109" i="5"/>
  <c r="J1110" i="5"/>
  <c r="G1110" i="5"/>
  <c r="H1110" i="5"/>
  <c r="I1110" i="5"/>
  <c r="R1110" i="5"/>
  <c r="F1110" i="5"/>
  <c r="E1110" i="5"/>
  <c r="X1110" i="5"/>
  <c r="G1111" i="5"/>
  <c r="R1111" i="5"/>
  <c r="I1111" i="5"/>
  <c r="F1111" i="5"/>
  <c r="J1111" i="5"/>
  <c r="H1111" i="5"/>
  <c r="E1111" i="5"/>
  <c r="X1111" i="5"/>
  <c r="R1112" i="5"/>
  <c r="H1112" i="5"/>
  <c r="G1112" i="5"/>
  <c r="J1112" i="5"/>
  <c r="I1112" i="5"/>
  <c r="F1112" i="5"/>
  <c r="E1112" i="5"/>
  <c r="X1112" i="5"/>
  <c r="I1113" i="5"/>
  <c r="J1113" i="5"/>
  <c r="R1113" i="5"/>
  <c r="G1113" i="5"/>
  <c r="F1113" i="5"/>
  <c r="H1113" i="5"/>
  <c r="E1113" i="5"/>
  <c r="X1113" i="5"/>
  <c r="G1114" i="5"/>
  <c r="I1114" i="5"/>
  <c r="J1114" i="5"/>
  <c r="R1114" i="5"/>
  <c r="F1114" i="5"/>
  <c r="H1114" i="5"/>
  <c r="E1114" i="5"/>
  <c r="X1114" i="5"/>
  <c r="H1115" i="5"/>
  <c r="G1115" i="5"/>
  <c r="J1115" i="5"/>
  <c r="F1115" i="5"/>
  <c r="I1115" i="5"/>
  <c r="R1115" i="5"/>
  <c r="E1115" i="5"/>
  <c r="X1115" i="5"/>
  <c r="F1116" i="5"/>
  <c r="J1116" i="5"/>
  <c r="H1116" i="5"/>
  <c r="G1116" i="5"/>
  <c r="I1116" i="5"/>
  <c r="R1116" i="5"/>
  <c r="E1116" i="5"/>
  <c r="X1116" i="5"/>
  <c r="G1117" i="5"/>
  <c r="R1117" i="5"/>
  <c r="F1117" i="5"/>
  <c r="H1117" i="5"/>
  <c r="I1117" i="5"/>
  <c r="J1117" i="5"/>
  <c r="E1117" i="5"/>
  <c r="X1117" i="5"/>
  <c r="G1118" i="5"/>
  <c r="I1118" i="5"/>
  <c r="J1118" i="5"/>
  <c r="R1118" i="5"/>
  <c r="F1118" i="5"/>
  <c r="H1118" i="5"/>
  <c r="E1118" i="5"/>
  <c r="X1118" i="5"/>
  <c r="G1119" i="5"/>
  <c r="R1119" i="5"/>
  <c r="I1119" i="5"/>
  <c r="J1119" i="5"/>
  <c r="H1119" i="5"/>
  <c r="F1119" i="5"/>
  <c r="E1119" i="5"/>
  <c r="X1119" i="5"/>
  <c r="I1120" i="5"/>
  <c r="H1120" i="5"/>
  <c r="F1120" i="5"/>
  <c r="R1120" i="5"/>
  <c r="G1120" i="5"/>
  <c r="J1120" i="5"/>
  <c r="E1120" i="5"/>
  <c r="X1120" i="5"/>
  <c r="G1121" i="5"/>
  <c r="F1121" i="5"/>
  <c r="R1121" i="5"/>
  <c r="H1121" i="5"/>
  <c r="I1121" i="5"/>
  <c r="J1121" i="5"/>
  <c r="E1121" i="5"/>
  <c r="X1121" i="5"/>
  <c r="G1122" i="5"/>
  <c r="F1122" i="5"/>
  <c r="H1122" i="5"/>
  <c r="I1122" i="5"/>
  <c r="J1122" i="5"/>
  <c r="R1122" i="5"/>
  <c r="E1122" i="5"/>
  <c r="X1122" i="5"/>
  <c r="F1123" i="5"/>
  <c r="I1123" i="5"/>
  <c r="H1123" i="5"/>
  <c r="G1123" i="5"/>
  <c r="J1123" i="5"/>
  <c r="R1123" i="5"/>
  <c r="E1123" i="5"/>
  <c r="X1123" i="5"/>
  <c r="R1124" i="5"/>
  <c r="F1124" i="5"/>
  <c r="J1124" i="5"/>
  <c r="I1124" i="5"/>
  <c r="G1124" i="5"/>
  <c r="H1124" i="5"/>
  <c r="E1124" i="5"/>
  <c r="X1124" i="5"/>
  <c r="G1125" i="5"/>
  <c r="H1125" i="5"/>
  <c r="I1125" i="5"/>
  <c r="J1125" i="5"/>
  <c r="F1125" i="5"/>
  <c r="R1125" i="5"/>
  <c r="E1125" i="5"/>
  <c r="X1125" i="5"/>
  <c r="F1126" i="5"/>
  <c r="G1126" i="5"/>
  <c r="I1126" i="5"/>
  <c r="J1126" i="5"/>
  <c r="R1126" i="5"/>
  <c r="H1126" i="5"/>
  <c r="E1126" i="5"/>
  <c r="X1126" i="5"/>
  <c r="G1127" i="5"/>
  <c r="R1127" i="5"/>
  <c r="I1127" i="5"/>
  <c r="J1127" i="5"/>
  <c r="F1127" i="5"/>
  <c r="H1127" i="5"/>
  <c r="E1127" i="5"/>
  <c r="X1127" i="5"/>
  <c r="I1128" i="5"/>
  <c r="R1128" i="5"/>
  <c r="G1128" i="5"/>
  <c r="J1128" i="5"/>
  <c r="F1128" i="5"/>
  <c r="H1128" i="5"/>
  <c r="E1128" i="5"/>
  <c r="X1128" i="5"/>
  <c r="H1129" i="5"/>
  <c r="R1129" i="5"/>
  <c r="J1129" i="5"/>
  <c r="G1129" i="5"/>
  <c r="I1129" i="5"/>
  <c r="F1129" i="5"/>
  <c r="E1129" i="5"/>
  <c r="X1129" i="5"/>
  <c r="G1130" i="5"/>
  <c r="I1130" i="5"/>
  <c r="J1130" i="5"/>
  <c r="R1130" i="5"/>
  <c r="F1130" i="5"/>
  <c r="H1130" i="5"/>
  <c r="E1130" i="5"/>
  <c r="X1130" i="5"/>
  <c r="F1131" i="5"/>
  <c r="H1131" i="5"/>
  <c r="G1131" i="5"/>
  <c r="J1131" i="5"/>
  <c r="R1131" i="5"/>
  <c r="I1131" i="5"/>
  <c r="E1131" i="5"/>
  <c r="X1131" i="5"/>
  <c r="G1132" i="5"/>
  <c r="F1132" i="5"/>
  <c r="H1132" i="5"/>
  <c r="J1132" i="5"/>
  <c r="I1132" i="5"/>
  <c r="R1132" i="5"/>
  <c r="E1132" i="5"/>
  <c r="X1132" i="5"/>
  <c r="F1133" i="5"/>
  <c r="I1133" i="5"/>
  <c r="G1133" i="5"/>
  <c r="H1133" i="5"/>
  <c r="J1133" i="5"/>
  <c r="R1133" i="5"/>
  <c r="E1133" i="5"/>
  <c r="X1133" i="5"/>
  <c r="R1134" i="5"/>
  <c r="G1134" i="5"/>
  <c r="F1134" i="5"/>
  <c r="I1134" i="5"/>
  <c r="H1134" i="5"/>
  <c r="J1134" i="5"/>
  <c r="E1134" i="5"/>
  <c r="X1134" i="5"/>
  <c r="G1135" i="5"/>
  <c r="H1135" i="5"/>
  <c r="F1135" i="5"/>
  <c r="I1135" i="5"/>
  <c r="J1135" i="5"/>
  <c r="R1135" i="5"/>
  <c r="E1135" i="5"/>
  <c r="X1135" i="5"/>
  <c r="G1136" i="5"/>
  <c r="F1136" i="5"/>
  <c r="R1136" i="5"/>
  <c r="J1136" i="5"/>
  <c r="I1136" i="5"/>
  <c r="H1136" i="5"/>
  <c r="E1136" i="5"/>
  <c r="X1136" i="5"/>
  <c r="F1137" i="5"/>
  <c r="R1137" i="5"/>
  <c r="H1137" i="5"/>
  <c r="J1137" i="5"/>
  <c r="G1137" i="5"/>
  <c r="I1137" i="5"/>
  <c r="E1137" i="5"/>
  <c r="X1137" i="5"/>
  <c r="R1138" i="5"/>
  <c r="I1138" i="5"/>
  <c r="J1138" i="5"/>
  <c r="G1138" i="5"/>
  <c r="H1138" i="5"/>
  <c r="F1138" i="5"/>
  <c r="E1138" i="5"/>
  <c r="X1138" i="5"/>
  <c r="G1139" i="5"/>
  <c r="F1139" i="5"/>
  <c r="H1139" i="5"/>
  <c r="I1139" i="5"/>
  <c r="J1139" i="5"/>
  <c r="R1139" i="5"/>
  <c r="E1139" i="5"/>
  <c r="X1139" i="5"/>
  <c r="G1140" i="5"/>
  <c r="R1140" i="5"/>
  <c r="H1140" i="5"/>
  <c r="F1140" i="5"/>
  <c r="I1140" i="5"/>
  <c r="J1140" i="5"/>
  <c r="E1140" i="5"/>
  <c r="X1140" i="5"/>
  <c r="I1141" i="5"/>
  <c r="G1141" i="5"/>
  <c r="J1141" i="5"/>
  <c r="H1141" i="5"/>
  <c r="R1141" i="5"/>
  <c r="F1141" i="5"/>
  <c r="E1141" i="5"/>
  <c r="X1141" i="5"/>
  <c r="G1142" i="5"/>
  <c r="I1142" i="5"/>
  <c r="J1142" i="5"/>
  <c r="R1142" i="5"/>
  <c r="F1142" i="5"/>
  <c r="H1142" i="5"/>
  <c r="E1142" i="5"/>
  <c r="X1142" i="5"/>
  <c r="G1143" i="5"/>
  <c r="R1143" i="5"/>
  <c r="F1143" i="5"/>
  <c r="H1143" i="5"/>
  <c r="I1143" i="5"/>
  <c r="J1143" i="5"/>
  <c r="E1143" i="5"/>
  <c r="X1143" i="5"/>
  <c r="V1144" i="5"/>
  <c r="F1145" i="5"/>
  <c r="R1145" i="5"/>
  <c r="J1145" i="5"/>
  <c r="G1145" i="5"/>
  <c r="H1145" i="5"/>
  <c r="I1145" i="5"/>
  <c r="E1145" i="5"/>
  <c r="X1145" i="5"/>
  <c r="R1146" i="5"/>
  <c r="I1146" i="5"/>
  <c r="G1146" i="5"/>
  <c r="J1146" i="5"/>
  <c r="H1146" i="5"/>
  <c r="F1146" i="5"/>
  <c r="E1146" i="5"/>
  <c r="X1146" i="5"/>
  <c r="G1147" i="5"/>
  <c r="I1147" i="5"/>
  <c r="F1147" i="5"/>
  <c r="J1147" i="5"/>
  <c r="H1147" i="5"/>
  <c r="R1147" i="5"/>
  <c r="E1147" i="5"/>
  <c r="X1147" i="5"/>
  <c r="G1148" i="5"/>
  <c r="F1148" i="5"/>
  <c r="H1148" i="5"/>
  <c r="J1148" i="5"/>
  <c r="I1148" i="5"/>
  <c r="R1148" i="5"/>
  <c r="E1148" i="5"/>
  <c r="X1148" i="5"/>
  <c r="H1149" i="5"/>
  <c r="G1149" i="5"/>
  <c r="F1149" i="5"/>
  <c r="I1149" i="5"/>
  <c r="J1149" i="5"/>
  <c r="R1149" i="5"/>
  <c r="E1149" i="5"/>
  <c r="X1149" i="5"/>
  <c r="G1150" i="5"/>
  <c r="J1150" i="5"/>
  <c r="I1150" i="5"/>
  <c r="R1150" i="5"/>
  <c r="F1150" i="5"/>
  <c r="H1150" i="5"/>
  <c r="E1150" i="5"/>
  <c r="X1150" i="5"/>
  <c r="G1151" i="5"/>
  <c r="F1151" i="5"/>
  <c r="I1151" i="5"/>
  <c r="J1151" i="5"/>
  <c r="R1151" i="5"/>
  <c r="H1151" i="5"/>
  <c r="E1151" i="5"/>
  <c r="X1151" i="5"/>
  <c r="G1152" i="5"/>
  <c r="F1152" i="5"/>
  <c r="R1152" i="5"/>
  <c r="I1152" i="5"/>
  <c r="H1152" i="5"/>
  <c r="J1152" i="5"/>
  <c r="E1152" i="5"/>
  <c r="X1152" i="5"/>
  <c r="G1153" i="5"/>
  <c r="F1153" i="5"/>
  <c r="H1153" i="5"/>
  <c r="I1153" i="5"/>
  <c r="J1153" i="5"/>
  <c r="R1153" i="5"/>
  <c r="E1153" i="5"/>
  <c r="X1153" i="5"/>
  <c r="G1154" i="5"/>
  <c r="I1154" i="5"/>
  <c r="H1154" i="5"/>
  <c r="J1154" i="5"/>
  <c r="F1154" i="5"/>
  <c r="R1154" i="5"/>
  <c r="E1154" i="5"/>
  <c r="X1154" i="5"/>
  <c r="G1155" i="5"/>
  <c r="I1155" i="5"/>
  <c r="J1155" i="5"/>
  <c r="R1155" i="5"/>
  <c r="H1155" i="5"/>
  <c r="F1155" i="5"/>
  <c r="E1155" i="5"/>
  <c r="X1155" i="5"/>
  <c r="G1156" i="5"/>
  <c r="R1156" i="5"/>
  <c r="F1156" i="5"/>
  <c r="H1156" i="5"/>
  <c r="I1156" i="5"/>
  <c r="J1156" i="5"/>
  <c r="E1156" i="5"/>
  <c r="X1156" i="5"/>
  <c r="G1157" i="5"/>
  <c r="F1157" i="5"/>
  <c r="I1157" i="5"/>
  <c r="J1157" i="5"/>
  <c r="R1157" i="5"/>
  <c r="H1157" i="5"/>
  <c r="E1157" i="5"/>
  <c r="X1157" i="5"/>
  <c r="F1158" i="5"/>
  <c r="I1158" i="5"/>
  <c r="G1158" i="5"/>
  <c r="R1158" i="5"/>
  <c r="H1158" i="5"/>
  <c r="J1158" i="5"/>
  <c r="E1158" i="5"/>
  <c r="X1158" i="5"/>
  <c r="G1159" i="5"/>
  <c r="F1159" i="5"/>
  <c r="I1159" i="5"/>
  <c r="R1159" i="5"/>
  <c r="J1159" i="5"/>
  <c r="H1159" i="5"/>
  <c r="E1159" i="5"/>
  <c r="X1159" i="5"/>
  <c r="G1160" i="5"/>
  <c r="F1160" i="5"/>
  <c r="H1160" i="5"/>
  <c r="R1160" i="5"/>
  <c r="I1160" i="5"/>
  <c r="J1160" i="5"/>
  <c r="E1160" i="5"/>
  <c r="X1160" i="5"/>
  <c r="G1161" i="5"/>
  <c r="F1161" i="5"/>
  <c r="J1161" i="5"/>
  <c r="H1161" i="5"/>
  <c r="R1161" i="5"/>
  <c r="I1161" i="5"/>
  <c r="E1161" i="5"/>
  <c r="X1161" i="5"/>
  <c r="J1162" i="5"/>
  <c r="I1162" i="5"/>
  <c r="R1162" i="5"/>
  <c r="F1162" i="5"/>
  <c r="G1162" i="5"/>
  <c r="H1162" i="5"/>
  <c r="E1162" i="5"/>
  <c r="X1162" i="5"/>
  <c r="G1163" i="5"/>
  <c r="R1163" i="5"/>
  <c r="F1163" i="5"/>
  <c r="I1163" i="5"/>
  <c r="J1163" i="5"/>
  <c r="H1163" i="5"/>
  <c r="E1163" i="5"/>
  <c r="X1163" i="5"/>
  <c r="H1164" i="5"/>
  <c r="F1164" i="5"/>
  <c r="J1164" i="5"/>
  <c r="G1164" i="5"/>
  <c r="R1164" i="5"/>
  <c r="I1164" i="5"/>
  <c r="E1164" i="5"/>
  <c r="X1164" i="5"/>
  <c r="G1165" i="5"/>
  <c r="I1165" i="5"/>
  <c r="J1165" i="5"/>
  <c r="R1165" i="5"/>
  <c r="F1165" i="5"/>
  <c r="H1165" i="5"/>
  <c r="E1165" i="5"/>
  <c r="X1165" i="5"/>
  <c r="G1166" i="5"/>
  <c r="F1166" i="5"/>
  <c r="R1166" i="5"/>
  <c r="J1166" i="5"/>
  <c r="I1166" i="5"/>
  <c r="H1166" i="5"/>
  <c r="E1166" i="5"/>
  <c r="X1166" i="5"/>
  <c r="F1167" i="5"/>
  <c r="I1167" i="5"/>
  <c r="H1167" i="5"/>
  <c r="R1167" i="5"/>
  <c r="G1167" i="5"/>
  <c r="J1167" i="5"/>
  <c r="E1167" i="5"/>
  <c r="X1167" i="5"/>
  <c r="V1168" i="5"/>
  <c r="G1169" i="5"/>
  <c r="J1169" i="5"/>
  <c r="H1169" i="5"/>
  <c r="R1169" i="5"/>
  <c r="I1169" i="5"/>
  <c r="F1169" i="5"/>
  <c r="E1169" i="5"/>
  <c r="X1169" i="5"/>
  <c r="V1170" i="5"/>
  <c r="I1171" i="5"/>
  <c r="H1171" i="5"/>
  <c r="R1171" i="5"/>
  <c r="G1171" i="5"/>
  <c r="J1171" i="5"/>
  <c r="F1171" i="5"/>
  <c r="E1171" i="5"/>
  <c r="X1171" i="5"/>
  <c r="G1172" i="5"/>
  <c r="F1172" i="5"/>
  <c r="H1172" i="5"/>
  <c r="R1172" i="5"/>
  <c r="I1172" i="5"/>
  <c r="J1172" i="5"/>
  <c r="E1172" i="5"/>
  <c r="X1172" i="5"/>
  <c r="G1173" i="5"/>
  <c r="H1173" i="5"/>
  <c r="F1173" i="5"/>
  <c r="I1173" i="5"/>
  <c r="R1173" i="5"/>
  <c r="J1173" i="5"/>
  <c r="E1173" i="5"/>
  <c r="X1173" i="5"/>
  <c r="H1174" i="5"/>
  <c r="J1174" i="5"/>
  <c r="G1174" i="5"/>
  <c r="R1174" i="5"/>
  <c r="F1174" i="5"/>
  <c r="I1174" i="5"/>
  <c r="E1174" i="5"/>
  <c r="X1174" i="5"/>
  <c r="G1175" i="5"/>
  <c r="F1175" i="5"/>
  <c r="I1175" i="5"/>
  <c r="J1175" i="5"/>
  <c r="R1175" i="5"/>
  <c r="H1175" i="5"/>
  <c r="E1175" i="5"/>
  <c r="X1175" i="5"/>
  <c r="G1176" i="5"/>
  <c r="F1176" i="5"/>
  <c r="I1176" i="5"/>
  <c r="J1176" i="5"/>
  <c r="H1176" i="5"/>
  <c r="R1176" i="5"/>
  <c r="E1176" i="5"/>
  <c r="X1176" i="5"/>
  <c r="G1177" i="5"/>
  <c r="F1177" i="5"/>
  <c r="H1177" i="5"/>
  <c r="I1177" i="5"/>
  <c r="J1177" i="5"/>
  <c r="R1177" i="5"/>
  <c r="E1177" i="5"/>
  <c r="X1177" i="5"/>
  <c r="G1178" i="5"/>
  <c r="F1178" i="5"/>
  <c r="I1178" i="5"/>
  <c r="R1178" i="5"/>
  <c r="H1178" i="5"/>
  <c r="J1178" i="5"/>
  <c r="E1178" i="5"/>
  <c r="X1178" i="5"/>
  <c r="G1179" i="5"/>
  <c r="I1179" i="5"/>
  <c r="R1179" i="5"/>
  <c r="J1179" i="5"/>
  <c r="H1179" i="5"/>
  <c r="F1179" i="5"/>
  <c r="E1179" i="5"/>
  <c r="X1179" i="5"/>
  <c r="F1180" i="5"/>
  <c r="I1180" i="5"/>
  <c r="J1180" i="5"/>
  <c r="G1180" i="5"/>
  <c r="R1180" i="5"/>
  <c r="H1180" i="5"/>
  <c r="E1180" i="5"/>
  <c r="X1180" i="5"/>
  <c r="R1181" i="5"/>
  <c r="I1181" i="5"/>
  <c r="G1181" i="5"/>
  <c r="J1181" i="5"/>
  <c r="F1181" i="5"/>
  <c r="H1181" i="5"/>
  <c r="E1181" i="5"/>
  <c r="X1181" i="5"/>
  <c r="G1182" i="5"/>
  <c r="J1182" i="5"/>
  <c r="H1182" i="5"/>
  <c r="F1182" i="5"/>
  <c r="R1182" i="5"/>
  <c r="I1182" i="5"/>
  <c r="E1182" i="5"/>
  <c r="X1182" i="5"/>
  <c r="R1183" i="5"/>
  <c r="F1183" i="5"/>
  <c r="H1183" i="5"/>
  <c r="G1183" i="5"/>
  <c r="I1183" i="5"/>
  <c r="J1183" i="5"/>
  <c r="E1183" i="5"/>
  <c r="X1183" i="5"/>
  <c r="G1184" i="5"/>
  <c r="H1184" i="5"/>
  <c r="I1184" i="5"/>
  <c r="J1184" i="5"/>
  <c r="F1184" i="5"/>
  <c r="R1184" i="5"/>
  <c r="E1184" i="5"/>
  <c r="X1184" i="5"/>
  <c r="G1185" i="5"/>
  <c r="F1185" i="5"/>
  <c r="H1185" i="5"/>
  <c r="I1185" i="5"/>
  <c r="R1185" i="5"/>
  <c r="J1185" i="5"/>
  <c r="E1185" i="5"/>
  <c r="X1185" i="5"/>
  <c r="G1186" i="5"/>
  <c r="F1186" i="5"/>
  <c r="I1186" i="5"/>
  <c r="H1186" i="5"/>
  <c r="R1186" i="5"/>
  <c r="J1186" i="5"/>
  <c r="E1186" i="5"/>
  <c r="X1186" i="5"/>
  <c r="G1187" i="5"/>
  <c r="I1187" i="5"/>
  <c r="J1187" i="5"/>
  <c r="R1187" i="5"/>
  <c r="H1187" i="5"/>
  <c r="F1187" i="5"/>
  <c r="E1187" i="5"/>
  <c r="X1187" i="5"/>
  <c r="V1188" i="5"/>
  <c r="V1189" i="5"/>
  <c r="I1190" i="5"/>
  <c r="G1190" i="5"/>
  <c r="R1190" i="5"/>
  <c r="J1190" i="5"/>
  <c r="F1190" i="5"/>
  <c r="H1190" i="5"/>
  <c r="E1190" i="5"/>
  <c r="X1190" i="5"/>
  <c r="R1191" i="5"/>
  <c r="H1191" i="5"/>
  <c r="I1191" i="5"/>
  <c r="G1191" i="5"/>
  <c r="J1191" i="5"/>
  <c r="F1191" i="5"/>
  <c r="E1191" i="5"/>
  <c r="X1191" i="5"/>
  <c r="G1192" i="5"/>
  <c r="F1192" i="5"/>
  <c r="H1192" i="5"/>
  <c r="R1192" i="5"/>
  <c r="I1192" i="5"/>
  <c r="J1192" i="5"/>
  <c r="E1192" i="5"/>
  <c r="X1192" i="5"/>
  <c r="R1193" i="5"/>
  <c r="H1193" i="5"/>
  <c r="I1193" i="5"/>
  <c r="G1193" i="5"/>
  <c r="J1193" i="5"/>
  <c r="F1193" i="5"/>
  <c r="E1193" i="5"/>
  <c r="X1193" i="5"/>
  <c r="H1194" i="5"/>
  <c r="G1194" i="5"/>
  <c r="J1194" i="5"/>
  <c r="I1194" i="5"/>
  <c r="R1194" i="5"/>
  <c r="F1194" i="5"/>
  <c r="E1194" i="5"/>
  <c r="X1194" i="5"/>
  <c r="J1195" i="5"/>
  <c r="I1195" i="5"/>
  <c r="H1195" i="5"/>
  <c r="G1195" i="5"/>
  <c r="R1195" i="5"/>
  <c r="F1195" i="5"/>
  <c r="E1195" i="5"/>
  <c r="X1195" i="5"/>
  <c r="R1196" i="5"/>
  <c r="I1196" i="5"/>
  <c r="J1196" i="5"/>
  <c r="G1196" i="5"/>
  <c r="H1196" i="5"/>
  <c r="F1196" i="5"/>
  <c r="E1196" i="5"/>
  <c r="X1196" i="5"/>
  <c r="G1197" i="5"/>
  <c r="I1197" i="5"/>
  <c r="F1197" i="5"/>
  <c r="H1197" i="5"/>
  <c r="R1197" i="5"/>
  <c r="J1197" i="5"/>
  <c r="E1197" i="5"/>
  <c r="X1197" i="5"/>
  <c r="H1198" i="5"/>
  <c r="I1198" i="5"/>
  <c r="G1198" i="5"/>
  <c r="J1198" i="5"/>
  <c r="F1198" i="5"/>
  <c r="R1198" i="5"/>
  <c r="E1198" i="5"/>
  <c r="X1198" i="5"/>
  <c r="G1199" i="5"/>
  <c r="I1199" i="5"/>
  <c r="F1199" i="5"/>
  <c r="J1199" i="5"/>
  <c r="R1199" i="5"/>
  <c r="H1199" i="5"/>
  <c r="E1199" i="5"/>
  <c r="X1199" i="5"/>
  <c r="G1200" i="5"/>
  <c r="F1200" i="5"/>
  <c r="H1200" i="5"/>
  <c r="R1200" i="5"/>
  <c r="I1200" i="5"/>
  <c r="J1200" i="5"/>
  <c r="E1200" i="5"/>
  <c r="X1200" i="5"/>
  <c r="G1201" i="5"/>
  <c r="J1201" i="5"/>
  <c r="H1201" i="5"/>
  <c r="F1201" i="5"/>
  <c r="I1201" i="5"/>
  <c r="R1201" i="5"/>
  <c r="E1201" i="5"/>
  <c r="X1201" i="5"/>
  <c r="R1202" i="5"/>
  <c r="H1202" i="5"/>
  <c r="I1202" i="5"/>
  <c r="G1202" i="5"/>
  <c r="J1202" i="5"/>
  <c r="F1202" i="5"/>
  <c r="E1202" i="5"/>
  <c r="X1202" i="5"/>
  <c r="I1203" i="5"/>
  <c r="H1203" i="5"/>
  <c r="G1203" i="5"/>
  <c r="F1203" i="5"/>
  <c r="R1203" i="5"/>
  <c r="J1203" i="5"/>
  <c r="E1203" i="5"/>
  <c r="X1203" i="5"/>
  <c r="R1204" i="5"/>
  <c r="G1204" i="5"/>
  <c r="F1204" i="5"/>
  <c r="H1204" i="5"/>
  <c r="J1204" i="5"/>
  <c r="I1204" i="5"/>
  <c r="E1204" i="5"/>
  <c r="X1204" i="5"/>
  <c r="G1205" i="5"/>
  <c r="I1205" i="5"/>
  <c r="J1205" i="5"/>
  <c r="R1205" i="5"/>
  <c r="F1205" i="5"/>
  <c r="H1205" i="5"/>
  <c r="E1205" i="5"/>
  <c r="X1205" i="5"/>
  <c r="R1206" i="5"/>
  <c r="F1206" i="5"/>
  <c r="H1206" i="5"/>
  <c r="G1206" i="5"/>
  <c r="I1206" i="5"/>
  <c r="J1206" i="5"/>
  <c r="E1206" i="5"/>
  <c r="X1206" i="5"/>
  <c r="R1207" i="5"/>
  <c r="I1207" i="5"/>
  <c r="G1207" i="5"/>
  <c r="J1207" i="5"/>
  <c r="H1207" i="5"/>
  <c r="F1207" i="5"/>
  <c r="E1207" i="5"/>
  <c r="X1207" i="5"/>
  <c r="G1208" i="5"/>
  <c r="F1208" i="5"/>
  <c r="I1208" i="5"/>
  <c r="J1208" i="5"/>
  <c r="H1208" i="5"/>
  <c r="R1208" i="5"/>
  <c r="E1208" i="5"/>
  <c r="X1208" i="5"/>
  <c r="G1209" i="5"/>
  <c r="F1209" i="5"/>
  <c r="H1209" i="5"/>
  <c r="I1209" i="5"/>
  <c r="J1209" i="5"/>
  <c r="R1209" i="5"/>
  <c r="E1209" i="5"/>
  <c r="X1209" i="5"/>
  <c r="G1210" i="5"/>
  <c r="F1210" i="5"/>
  <c r="H1210" i="5"/>
  <c r="I1210" i="5"/>
  <c r="J1210" i="5"/>
  <c r="R1210" i="5"/>
  <c r="E1210" i="5"/>
  <c r="X1210" i="5"/>
  <c r="I1211" i="5"/>
  <c r="R1211" i="5"/>
  <c r="G1211" i="5"/>
  <c r="F1211" i="5"/>
  <c r="J1211" i="5"/>
  <c r="H1211" i="5"/>
  <c r="E1211" i="5"/>
  <c r="X1211" i="5"/>
  <c r="G1212" i="5"/>
  <c r="F1212" i="5"/>
  <c r="H1212" i="5"/>
  <c r="R1212" i="5"/>
  <c r="I1212" i="5"/>
  <c r="J1212" i="5"/>
  <c r="E1212" i="5"/>
  <c r="X1212" i="5"/>
  <c r="G1213" i="5"/>
  <c r="J1213" i="5"/>
  <c r="F1213" i="5"/>
  <c r="H1213" i="5"/>
  <c r="R1213" i="5"/>
  <c r="I1213" i="5"/>
  <c r="E1213" i="5"/>
  <c r="X1213" i="5"/>
  <c r="G1214" i="5"/>
  <c r="J1214" i="5"/>
  <c r="H1214" i="5"/>
  <c r="F1214" i="5"/>
  <c r="I1214" i="5"/>
  <c r="R1214" i="5"/>
  <c r="E1214" i="5"/>
  <c r="X1214" i="5"/>
  <c r="R1215" i="5"/>
  <c r="H1215" i="5"/>
  <c r="J1215" i="5"/>
  <c r="G1215" i="5"/>
  <c r="F1215" i="5"/>
  <c r="I1215" i="5"/>
  <c r="E1215" i="5"/>
  <c r="X1215" i="5"/>
  <c r="G1216" i="5"/>
  <c r="H1216" i="5"/>
  <c r="I1216" i="5"/>
  <c r="J1216" i="5"/>
  <c r="F1216" i="5"/>
  <c r="R1216" i="5"/>
  <c r="E1216" i="5"/>
  <c r="X1216" i="5"/>
  <c r="G1217" i="5"/>
  <c r="F1217" i="5"/>
  <c r="H1217" i="5"/>
  <c r="I1217" i="5"/>
  <c r="R1217" i="5"/>
  <c r="J1217" i="5"/>
  <c r="E1217" i="5"/>
  <c r="X1217" i="5"/>
  <c r="G1218" i="5"/>
  <c r="F1218" i="5"/>
  <c r="I1218" i="5"/>
  <c r="H1218" i="5"/>
  <c r="J1218" i="5"/>
  <c r="R1218" i="5"/>
  <c r="E1218" i="5"/>
  <c r="X1218" i="5"/>
  <c r="G1219" i="5"/>
  <c r="I1219" i="5"/>
  <c r="J1219" i="5"/>
  <c r="R1219" i="5"/>
  <c r="H1219" i="5"/>
  <c r="F1219" i="5"/>
  <c r="E1219" i="5"/>
  <c r="X1219" i="5"/>
  <c r="G1220" i="5"/>
  <c r="R1220" i="5"/>
  <c r="F1220" i="5"/>
  <c r="H1220" i="5"/>
  <c r="I1220" i="5"/>
  <c r="J1220" i="5"/>
  <c r="E1220" i="5"/>
  <c r="X1220" i="5"/>
  <c r="G1221" i="5"/>
  <c r="F1221" i="5"/>
  <c r="I1221" i="5"/>
  <c r="J1221" i="5"/>
  <c r="R1221" i="5"/>
  <c r="H1221" i="5"/>
  <c r="E1221" i="5"/>
  <c r="X1221" i="5"/>
  <c r="J1222" i="5"/>
  <c r="I1222" i="5"/>
  <c r="H1222" i="5"/>
  <c r="G1222" i="5"/>
  <c r="F1222" i="5"/>
  <c r="R1222" i="5"/>
  <c r="E1222" i="5"/>
  <c r="X1222" i="5"/>
  <c r="H1223" i="5"/>
  <c r="J1223" i="5"/>
  <c r="I1223" i="5"/>
  <c r="G1223" i="5"/>
  <c r="R1223" i="5"/>
  <c r="F1223" i="5"/>
  <c r="E1223" i="5"/>
  <c r="X1223" i="5"/>
  <c r="R1224" i="5"/>
  <c r="J1224" i="5"/>
  <c r="G1224" i="5"/>
  <c r="H1224" i="5"/>
  <c r="F1224" i="5"/>
  <c r="I1224" i="5"/>
  <c r="E1224" i="5"/>
  <c r="X1224" i="5"/>
  <c r="G1225" i="5"/>
  <c r="F1225" i="5"/>
  <c r="J1225" i="5"/>
  <c r="I1225" i="5"/>
  <c r="R1225" i="5"/>
  <c r="H1225" i="5"/>
  <c r="E1225" i="5"/>
  <c r="X1225" i="5"/>
  <c r="H1226" i="5"/>
  <c r="G1226" i="5"/>
  <c r="F1226" i="5"/>
  <c r="J1226" i="5"/>
  <c r="R1226" i="5"/>
  <c r="I1226" i="5"/>
  <c r="E1226" i="5"/>
  <c r="X1226" i="5"/>
  <c r="G1227" i="5"/>
  <c r="R1227" i="5"/>
  <c r="F1227" i="5"/>
  <c r="I1227" i="5"/>
  <c r="J1227" i="5"/>
  <c r="H1227" i="5"/>
  <c r="E1227" i="5"/>
  <c r="X1227" i="5"/>
  <c r="R1228" i="5"/>
  <c r="G1228" i="5"/>
  <c r="F1228" i="5"/>
  <c r="J1228" i="5"/>
  <c r="H1228" i="5"/>
  <c r="I1228" i="5"/>
  <c r="E1228" i="5"/>
  <c r="X1228" i="5"/>
  <c r="G1229" i="5"/>
  <c r="I1229" i="5"/>
  <c r="J1229" i="5"/>
  <c r="F1229" i="5"/>
  <c r="H1229" i="5"/>
  <c r="R1229" i="5"/>
  <c r="E1229" i="5"/>
  <c r="X1229" i="5"/>
  <c r="G1230" i="5"/>
  <c r="F1230" i="5"/>
  <c r="R1230" i="5"/>
  <c r="J1230" i="5"/>
  <c r="H1230" i="5"/>
  <c r="I1230" i="5"/>
  <c r="E1230" i="5"/>
  <c r="X1230" i="5"/>
  <c r="J1231" i="5"/>
  <c r="I1231" i="5"/>
  <c r="H1231" i="5"/>
  <c r="F1231" i="5"/>
  <c r="G1231" i="5"/>
  <c r="R1231" i="5"/>
  <c r="E1231" i="5"/>
  <c r="X1231" i="5"/>
  <c r="G1232" i="5"/>
  <c r="F1232" i="5"/>
  <c r="H1232" i="5"/>
  <c r="R1232" i="5"/>
  <c r="I1232" i="5"/>
  <c r="J1232" i="5"/>
  <c r="E1232" i="5"/>
  <c r="X1232" i="5"/>
  <c r="I1233" i="5"/>
  <c r="G1233" i="5"/>
  <c r="R1233" i="5"/>
  <c r="F1233" i="5"/>
  <c r="H1233" i="5"/>
  <c r="J1233" i="5"/>
  <c r="E1233" i="5"/>
  <c r="X1233" i="5"/>
  <c r="J1234" i="5"/>
  <c r="I1234" i="5"/>
  <c r="R1234" i="5"/>
  <c r="G1234" i="5"/>
  <c r="H1234" i="5"/>
  <c r="F1234" i="5"/>
  <c r="E1234" i="5"/>
  <c r="X1234" i="5"/>
  <c r="F1235" i="5"/>
  <c r="J1235" i="5"/>
  <c r="R1235" i="5"/>
  <c r="G1235" i="5"/>
  <c r="I1235" i="5"/>
  <c r="H1235" i="5"/>
  <c r="E1235" i="5"/>
  <c r="X1235" i="5"/>
  <c r="G1236" i="5"/>
  <c r="F1236" i="5"/>
  <c r="R1236" i="5"/>
  <c r="I1236" i="5"/>
  <c r="J1236" i="5"/>
  <c r="H1236" i="5"/>
  <c r="E1236" i="5"/>
  <c r="X1236" i="5"/>
  <c r="G1237" i="5"/>
  <c r="H1237" i="5"/>
  <c r="I1237" i="5"/>
  <c r="J1237" i="5"/>
  <c r="R1237" i="5"/>
  <c r="F1237" i="5"/>
  <c r="E1237" i="5"/>
  <c r="X1237" i="5"/>
  <c r="H1238" i="5"/>
  <c r="R1238" i="5"/>
  <c r="J1238" i="5"/>
  <c r="I1238" i="5"/>
  <c r="F1238" i="5"/>
  <c r="G1238" i="5"/>
  <c r="E1238" i="5"/>
  <c r="X1238" i="5"/>
  <c r="G1239" i="5"/>
  <c r="F1239" i="5"/>
  <c r="I1239" i="5"/>
  <c r="J1239" i="5"/>
  <c r="R1239" i="5"/>
  <c r="H1239" i="5"/>
  <c r="E1239" i="5"/>
  <c r="X1239" i="5"/>
  <c r="G1240" i="5"/>
  <c r="H1240" i="5"/>
  <c r="R1240" i="5"/>
  <c r="F1240" i="5"/>
  <c r="I1240" i="5"/>
  <c r="J1240" i="5"/>
  <c r="E1240" i="5"/>
  <c r="X1240" i="5"/>
  <c r="G1241" i="5"/>
  <c r="J1241" i="5"/>
  <c r="I1241" i="5"/>
  <c r="H1241" i="5"/>
  <c r="F1241" i="5"/>
  <c r="R1241" i="5"/>
  <c r="E1241" i="5"/>
  <c r="X1241" i="5"/>
  <c r="G1242" i="5"/>
  <c r="F1242" i="5"/>
  <c r="J1242" i="5"/>
  <c r="I1242" i="5"/>
  <c r="H1242" i="5"/>
  <c r="R1242" i="5"/>
  <c r="E1242" i="5"/>
  <c r="X1242" i="5"/>
  <c r="H1243" i="5"/>
  <c r="R1243" i="5"/>
  <c r="J1243" i="5"/>
  <c r="I1243" i="5"/>
  <c r="G1243" i="5"/>
  <c r="F1243" i="5"/>
  <c r="E1243" i="5"/>
  <c r="X1243" i="5"/>
  <c r="H1244" i="5"/>
  <c r="G1244" i="5"/>
  <c r="J1244" i="5"/>
  <c r="R1244" i="5"/>
  <c r="F1244" i="5"/>
  <c r="I1244" i="5"/>
  <c r="E1244" i="5"/>
  <c r="X1244" i="5"/>
  <c r="G1245" i="5"/>
  <c r="H1245" i="5"/>
  <c r="F1245" i="5"/>
  <c r="J1245" i="5"/>
  <c r="I1245" i="5"/>
  <c r="R1245" i="5"/>
  <c r="E1245" i="5"/>
  <c r="X1245" i="5"/>
  <c r="G1246" i="5"/>
  <c r="J1246" i="5"/>
  <c r="H1246" i="5"/>
  <c r="F1246" i="5"/>
  <c r="I1246" i="5"/>
  <c r="R1246" i="5"/>
  <c r="E1246" i="5"/>
  <c r="X1246" i="5"/>
  <c r="J1247" i="5"/>
  <c r="I1247" i="5"/>
  <c r="F1247" i="5"/>
  <c r="G1247" i="5"/>
  <c r="R1247" i="5"/>
  <c r="H1247" i="5"/>
  <c r="E1247" i="5"/>
  <c r="X1247" i="5"/>
  <c r="G1248" i="5"/>
  <c r="H1248" i="5"/>
  <c r="I1248" i="5"/>
  <c r="J1248" i="5"/>
  <c r="F1248" i="5"/>
  <c r="R1248" i="5"/>
  <c r="E1248" i="5"/>
  <c r="X1248" i="5"/>
  <c r="G1249" i="5"/>
  <c r="F1249" i="5"/>
  <c r="H1249" i="5"/>
  <c r="I1249" i="5"/>
  <c r="R1249" i="5"/>
  <c r="J1249" i="5"/>
  <c r="E1249" i="5"/>
  <c r="X1249" i="5"/>
  <c r="G1250" i="5"/>
  <c r="F1250" i="5"/>
  <c r="I1250" i="5"/>
  <c r="H1250" i="5"/>
  <c r="J1250" i="5"/>
  <c r="R1250" i="5"/>
  <c r="E1250" i="5"/>
  <c r="X1250" i="5"/>
  <c r="H1251" i="5"/>
  <c r="F1251" i="5"/>
  <c r="J1251" i="5"/>
  <c r="I1251" i="5"/>
  <c r="R1251" i="5"/>
  <c r="G1251" i="5"/>
  <c r="E1251" i="5"/>
  <c r="X1251" i="5"/>
  <c r="G1252" i="5"/>
  <c r="F1252" i="5"/>
  <c r="H1252" i="5"/>
  <c r="I1252" i="5"/>
  <c r="J1252" i="5"/>
  <c r="R1252" i="5"/>
  <c r="E1252" i="5"/>
  <c r="X1252" i="5"/>
  <c r="F1253" i="5"/>
  <c r="R1253" i="5"/>
  <c r="J1253" i="5"/>
  <c r="I1253" i="5"/>
  <c r="G1253" i="5"/>
  <c r="H1253" i="5"/>
  <c r="E1253" i="5"/>
  <c r="X1253" i="5"/>
  <c r="J1254" i="5"/>
  <c r="I1254" i="5"/>
  <c r="H1254" i="5"/>
  <c r="R1254" i="5"/>
  <c r="G1254" i="5"/>
  <c r="F1254" i="5"/>
  <c r="E1254" i="5"/>
  <c r="X1254" i="5"/>
  <c r="I1255" i="5"/>
  <c r="F1255" i="5"/>
  <c r="H1255" i="5"/>
  <c r="G1255" i="5"/>
  <c r="J1255" i="5"/>
  <c r="R1255" i="5"/>
  <c r="E1255" i="5"/>
  <c r="X1255" i="5"/>
  <c r="G1256" i="5"/>
  <c r="F1256" i="5"/>
  <c r="I1256" i="5"/>
  <c r="J1256" i="5"/>
  <c r="R1256" i="5"/>
  <c r="H1256" i="5"/>
  <c r="E1256" i="5"/>
  <c r="X1256" i="5"/>
  <c r="G1257" i="5"/>
  <c r="R1257" i="5"/>
  <c r="H1257" i="5"/>
  <c r="F1257" i="5"/>
  <c r="I1257" i="5"/>
  <c r="J1257" i="5"/>
  <c r="E1257" i="5"/>
  <c r="X1257" i="5"/>
  <c r="V1258" i="5"/>
  <c r="J1259" i="5"/>
  <c r="H1259" i="5"/>
  <c r="F1259" i="5"/>
  <c r="G1259" i="5"/>
  <c r="I1259" i="5"/>
  <c r="R1259" i="5"/>
  <c r="E1259" i="5"/>
  <c r="X1259" i="5"/>
  <c r="G1260" i="5"/>
  <c r="F1260" i="5"/>
  <c r="I1260" i="5"/>
  <c r="J1260" i="5"/>
  <c r="R1260" i="5"/>
  <c r="H1260" i="5"/>
  <c r="E1260" i="5"/>
  <c r="X1260" i="5"/>
  <c r="G1261" i="5"/>
  <c r="R1261" i="5"/>
  <c r="H1261" i="5"/>
  <c r="F1261" i="5"/>
  <c r="I1261" i="5"/>
  <c r="J1261" i="5"/>
  <c r="E1261" i="5"/>
  <c r="X1261" i="5"/>
  <c r="G1262" i="5"/>
  <c r="H1262" i="5"/>
  <c r="I1262" i="5"/>
  <c r="J1262" i="5"/>
  <c r="R1262" i="5"/>
  <c r="F1262" i="5"/>
  <c r="E1262" i="5"/>
  <c r="X1262" i="5"/>
  <c r="R1263" i="5"/>
  <c r="G1263" i="5"/>
  <c r="H1263" i="5"/>
  <c r="J1263" i="5"/>
  <c r="I1263" i="5"/>
  <c r="F1263" i="5"/>
  <c r="E1263" i="5"/>
  <c r="X1263" i="5"/>
  <c r="G1264" i="5"/>
  <c r="F1264" i="5"/>
  <c r="I1264" i="5"/>
  <c r="J1264" i="5"/>
  <c r="R1264" i="5"/>
  <c r="H1264" i="5"/>
  <c r="E1264" i="5"/>
  <c r="X1264" i="5"/>
  <c r="G1265" i="5"/>
  <c r="R1265" i="5"/>
  <c r="H1265" i="5"/>
  <c r="F1265" i="5"/>
  <c r="I1265" i="5"/>
  <c r="J1265" i="5"/>
  <c r="E1265" i="5"/>
  <c r="X1265" i="5"/>
  <c r="R1266" i="5"/>
  <c r="J1266" i="5"/>
  <c r="H1266" i="5"/>
  <c r="G1266" i="5"/>
  <c r="I1266" i="5"/>
  <c r="F1266" i="5"/>
  <c r="E1266" i="5"/>
  <c r="X1266" i="5"/>
  <c r="I1267" i="5"/>
  <c r="G1267" i="5"/>
  <c r="J1267" i="5"/>
  <c r="F1267" i="5"/>
  <c r="H1267" i="5"/>
  <c r="R1267" i="5"/>
  <c r="E1267" i="5"/>
  <c r="X1267" i="5"/>
  <c r="G1268" i="5"/>
  <c r="F1268" i="5"/>
  <c r="I1268" i="5"/>
  <c r="J1268" i="5"/>
  <c r="R1268" i="5"/>
  <c r="H1268" i="5"/>
  <c r="E1268" i="5"/>
  <c r="X1268" i="5"/>
  <c r="F1269" i="5"/>
  <c r="J1269" i="5"/>
  <c r="G1269" i="5"/>
  <c r="I1269" i="5"/>
  <c r="R1269" i="5"/>
  <c r="H1269" i="5"/>
  <c r="E1269" i="5"/>
  <c r="X1269" i="5"/>
  <c r="G1270" i="5"/>
  <c r="H1270" i="5"/>
  <c r="I1270" i="5"/>
  <c r="J1270" i="5"/>
  <c r="R1270" i="5"/>
  <c r="F1270" i="5"/>
  <c r="E1270" i="5"/>
  <c r="X1270" i="5"/>
  <c r="J1271" i="5"/>
  <c r="H1271" i="5"/>
  <c r="G1271" i="5"/>
  <c r="F1271" i="5"/>
  <c r="R1271" i="5"/>
  <c r="I1271" i="5"/>
  <c r="E1271" i="5"/>
  <c r="X1271" i="5"/>
  <c r="R1272" i="5"/>
  <c r="J1272" i="5"/>
  <c r="I1272" i="5"/>
  <c r="F1272" i="5"/>
  <c r="G1272" i="5"/>
  <c r="H1272" i="5"/>
  <c r="E1272" i="5"/>
  <c r="X1272" i="5"/>
  <c r="G1273" i="5"/>
  <c r="R1273" i="5"/>
  <c r="H1273" i="5"/>
  <c r="F1273" i="5"/>
  <c r="I1273" i="5"/>
  <c r="J1273" i="5"/>
  <c r="E1273" i="5"/>
  <c r="X1273" i="5"/>
  <c r="R1274" i="5"/>
  <c r="I1274" i="5"/>
  <c r="F1274" i="5"/>
  <c r="G1274" i="5"/>
  <c r="J1274" i="5"/>
  <c r="H1274" i="5"/>
  <c r="E1274" i="5"/>
  <c r="X1274" i="5"/>
  <c r="G1275" i="5"/>
  <c r="F1275" i="5"/>
  <c r="J1275" i="5"/>
  <c r="R1275" i="5"/>
  <c r="H1275" i="5"/>
  <c r="I1275" i="5"/>
  <c r="E1275" i="5"/>
  <c r="X1275" i="5"/>
  <c r="G1276" i="5"/>
  <c r="F1276" i="5"/>
  <c r="I1276" i="5"/>
  <c r="J1276" i="5"/>
  <c r="R1276" i="5"/>
  <c r="H1276" i="5"/>
  <c r="E1276" i="5"/>
  <c r="X1276" i="5"/>
  <c r="G1277" i="5"/>
  <c r="R1277" i="5"/>
  <c r="H1277" i="5"/>
  <c r="F1277" i="5"/>
  <c r="I1277" i="5"/>
  <c r="J1277" i="5"/>
  <c r="E1277" i="5"/>
  <c r="X1277" i="5"/>
  <c r="G1278" i="5"/>
  <c r="H1278" i="5"/>
  <c r="I1278" i="5"/>
  <c r="J1278" i="5"/>
  <c r="R1278" i="5"/>
  <c r="F1278" i="5"/>
  <c r="E1278" i="5"/>
  <c r="X1278" i="5"/>
  <c r="R1279" i="5"/>
  <c r="G1279" i="5"/>
  <c r="J1279" i="5"/>
  <c r="H1279" i="5"/>
  <c r="F1279" i="5"/>
  <c r="I1279" i="5"/>
  <c r="E1279" i="5"/>
  <c r="X1279" i="5"/>
  <c r="G1280" i="5"/>
  <c r="F1280" i="5"/>
  <c r="I1280" i="5"/>
  <c r="J1280" i="5"/>
  <c r="R1280" i="5"/>
  <c r="H1280" i="5"/>
  <c r="E1280" i="5"/>
  <c r="X1280" i="5"/>
  <c r="G1281" i="5"/>
  <c r="R1281" i="5"/>
  <c r="H1281" i="5"/>
  <c r="F1281" i="5"/>
  <c r="J1281" i="5"/>
  <c r="I1281" i="5"/>
  <c r="E1281" i="5"/>
  <c r="X1281" i="5"/>
  <c r="I1282" i="5"/>
  <c r="F1282" i="5"/>
  <c r="H1282" i="5"/>
  <c r="J1282" i="5"/>
  <c r="R1282" i="5"/>
  <c r="G1282" i="5"/>
  <c r="E1282" i="5"/>
  <c r="X1282" i="5"/>
  <c r="G1283" i="5"/>
  <c r="I1283" i="5"/>
  <c r="H1283" i="5"/>
  <c r="J1283" i="5"/>
  <c r="R1283" i="5"/>
  <c r="F1283" i="5"/>
  <c r="E1283" i="5"/>
  <c r="X1283" i="5"/>
  <c r="G1284" i="5"/>
  <c r="F1284" i="5"/>
  <c r="I1284" i="5"/>
  <c r="J1284" i="5"/>
  <c r="R1284" i="5"/>
  <c r="H1284" i="5"/>
  <c r="E1284" i="5"/>
  <c r="X1284" i="5"/>
  <c r="I1285" i="5"/>
  <c r="G1285" i="5"/>
  <c r="J1285" i="5"/>
  <c r="R1285" i="5"/>
  <c r="F1285" i="5"/>
  <c r="H1285" i="5"/>
  <c r="E1285" i="5"/>
  <c r="X1285" i="5"/>
  <c r="G1286" i="5"/>
  <c r="H1286" i="5"/>
  <c r="I1286" i="5"/>
  <c r="J1286" i="5"/>
  <c r="R1286" i="5"/>
  <c r="F1286" i="5"/>
  <c r="E1286" i="5"/>
  <c r="X1286" i="5"/>
  <c r="F1287" i="5"/>
  <c r="R1287" i="5"/>
  <c r="I1287" i="5"/>
  <c r="G1287" i="5"/>
  <c r="H1287" i="5"/>
  <c r="J1287" i="5"/>
  <c r="E1287" i="5"/>
  <c r="X1287" i="5"/>
  <c r="G1288" i="5"/>
  <c r="F1288" i="5"/>
  <c r="I1288" i="5"/>
  <c r="J1288" i="5"/>
  <c r="R1288" i="5"/>
  <c r="H1288" i="5"/>
  <c r="E1288" i="5"/>
  <c r="X1288" i="5"/>
  <c r="G1289" i="5"/>
  <c r="F1289" i="5"/>
  <c r="J1289" i="5"/>
  <c r="I1289" i="5"/>
  <c r="R1289" i="5"/>
  <c r="H1289" i="5"/>
  <c r="E1289" i="5"/>
  <c r="X1289" i="5"/>
  <c r="J1290" i="5"/>
  <c r="F1290" i="5"/>
  <c r="R1290" i="5"/>
  <c r="G1290" i="5"/>
  <c r="I1290" i="5"/>
  <c r="H1290" i="5"/>
  <c r="E1290" i="5"/>
  <c r="X1290" i="5"/>
  <c r="H1291" i="5"/>
  <c r="R1291" i="5"/>
  <c r="I1291" i="5"/>
  <c r="F1291" i="5"/>
  <c r="J1291" i="5"/>
  <c r="G1291" i="5"/>
  <c r="E1291" i="5"/>
  <c r="X1291" i="5"/>
  <c r="J1292" i="5"/>
  <c r="I1292" i="5"/>
  <c r="G1292" i="5"/>
  <c r="F1292" i="5"/>
  <c r="R1292" i="5"/>
  <c r="H1292" i="5"/>
  <c r="E1292" i="5"/>
  <c r="X1292" i="5"/>
  <c r="G1293" i="5"/>
  <c r="R1293" i="5"/>
  <c r="H1293" i="5"/>
  <c r="I1293" i="5"/>
  <c r="F1293" i="5"/>
  <c r="J1293" i="5"/>
  <c r="E1293" i="5"/>
  <c r="X1293" i="5"/>
  <c r="G1294" i="5"/>
  <c r="H1294" i="5"/>
  <c r="I1294" i="5"/>
  <c r="J1294" i="5"/>
  <c r="R1294" i="5"/>
  <c r="F1294" i="5"/>
  <c r="E1294" i="5"/>
  <c r="X1294" i="5"/>
  <c r="J1295" i="5"/>
  <c r="F1295" i="5"/>
  <c r="I1295" i="5"/>
  <c r="G1295" i="5"/>
  <c r="H1295" i="5"/>
  <c r="R1295" i="5"/>
  <c r="E1295" i="5"/>
  <c r="X1295" i="5"/>
  <c r="G1296" i="5"/>
  <c r="F1296" i="5"/>
  <c r="I1296" i="5"/>
  <c r="J1296" i="5"/>
  <c r="R1296" i="5"/>
  <c r="H1296" i="5"/>
  <c r="E1296" i="5"/>
  <c r="X1296" i="5"/>
  <c r="I1297" i="5"/>
  <c r="G1297" i="5"/>
  <c r="J1297" i="5"/>
  <c r="F1297" i="5"/>
  <c r="H1297" i="5"/>
  <c r="R1297" i="5"/>
  <c r="E1297" i="5"/>
  <c r="X1297" i="5"/>
  <c r="I1298" i="5"/>
  <c r="H1298" i="5"/>
  <c r="J1298" i="5"/>
  <c r="F1298" i="5"/>
  <c r="G1298" i="5"/>
  <c r="R1298" i="5"/>
  <c r="E1298" i="5"/>
  <c r="X1298" i="5"/>
  <c r="J1299" i="5"/>
  <c r="H1299" i="5"/>
  <c r="G1299" i="5"/>
  <c r="F1299" i="5"/>
  <c r="I1299" i="5"/>
  <c r="R1299" i="5"/>
  <c r="E1299" i="5"/>
  <c r="X1299" i="5"/>
  <c r="G1300" i="5"/>
  <c r="F1300" i="5"/>
  <c r="I1300" i="5"/>
  <c r="J1300" i="5"/>
  <c r="R1300" i="5"/>
  <c r="H1300" i="5"/>
  <c r="E1300" i="5"/>
  <c r="X1300" i="5"/>
  <c r="G1301" i="5"/>
  <c r="R1301" i="5"/>
  <c r="H1301" i="5"/>
  <c r="F1301" i="5"/>
  <c r="I1301" i="5"/>
  <c r="J1301" i="5"/>
  <c r="E1301" i="5"/>
  <c r="X1301" i="5"/>
  <c r="G1302" i="5"/>
  <c r="H1302" i="5"/>
  <c r="I1302" i="5"/>
  <c r="J1302" i="5"/>
  <c r="R1302" i="5"/>
  <c r="F1302" i="5"/>
  <c r="E1302" i="5"/>
  <c r="X1302" i="5"/>
  <c r="F1303" i="5"/>
  <c r="I1303" i="5"/>
  <c r="G1303" i="5"/>
  <c r="J1303" i="5"/>
  <c r="H1303" i="5"/>
  <c r="R1303" i="5"/>
  <c r="E1303" i="5"/>
  <c r="X1303" i="5"/>
  <c r="J1304" i="5"/>
  <c r="F1304" i="5"/>
  <c r="R1304" i="5"/>
  <c r="I1304" i="5"/>
  <c r="G1304" i="5"/>
  <c r="H1304" i="5"/>
  <c r="E1304" i="5"/>
  <c r="X1304" i="5"/>
  <c r="G1305" i="5"/>
  <c r="R1305" i="5"/>
  <c r="H1305" i="5"/>
  <c r="I1305" i="5"/>
  <c r="F1305" i="5"/>
  <c r="J1305" i="5"/>
  <c r="E1305" i="5"/>
  <c r="X1305" i="5"/>
  <c r="F1306" i="5"/>
  <c r="H1306" i="5"/>
  <c r="I1306" i="5"/>
  <c r="R1306" i="5"/>
  <c r="G1306" i="5"/>
  <c r="J1306" i="5"/>
  <c r="E1306" i="5"/>
  <c r="X1306" i="5"/>
  <c r="G1307" i="5"/>
  <c r="F1307" i="5"/>
  <c r="J1307" i="5"/>
  <c r="R1307" i="5"/>
  <c r="H1307" i="5"/>
  <c r="I1307" i="5"/>
  <c r="E1307" i="5"/>
  <c r="X1307" i="5"/>
  <c r="R1308" i="5"/>
  <c r="J1308" i="5"/>
  <c r="F1308" i="5"/>
  <c r="I1308" i="5"/>
  <c r="G1308" i="5"/>
  <c r="H1308" i="5"/>
  <c r="E1308" i="5"/>
  <c r="X1308" i="5"/>
  <c r="G1309" i="5"/>
  <c r="I1309" i="5"/>
  <c r="J1309" i="5"/>
  <c r="R1309" i="5"/>
  <c r="H1309" i="5"/>
  <c r="F1309" i="5"/>
  <c r="E1309" i="5"/>
  <c r="X1309" i="5"/>
  <c r="G1310" i="5"/>
  <c r="H1310" i="5"/>
  <c r="I1310" i="5"/>
  <c r="J1310" i="5"/>
  <c r="R1310" i="5"/>
  <c r="F1310" i="5"/>
  <c r="E1310" i="5"/>
  <c r="X1310" i="5"/>
  <c r="F1311" i="5"/>
  <c r="H1311" i="5"/>
  <c r="J1311" i="5"/>
  <c r="G1311" i="5"/>
  <c r="I1311" i="5"/>
  <c r="R1311" i="5"/>
  <c r="E1311" i="5"/>
  <c r="X1311" i="5"/>
  <c r="G1312" i="5"/>
  <c r="F1312" i="5"/>
  <c r="I1312" i="5"/>
  <c r="J1312" i="5"/>
  <c r="R1312" i="5"/>
  <c r="H1312" i="5"/>
  <c r="E1312" i="5"/>
  <c r="X1312" i="5"/>
  <c r="R1313" i="5"/>
  <c r="F1313" i="5"/>
  <c r="I1313" i="5"/>
  <c r="G1313" i="5"/>
  <c r="H1313" i="5"/>
  <c r="J1313" i="5"/>
  <c r="E1313" i="5"/>
  <c r="X1313" i="5"/>
  <c r="I1314" i="5"/>
  <c r="F1314" i="5"/>
  <c r="H1314" i="5"/>
  <c r="G1314" i="5"/>
  <c r="J1314" i="5"/>
  <c r="R1314" i="5"/>
  <c r="E1314" i="5"/>
  <c r="X1314" i="5"/>
  <c r="R1315" i="5"/>
  <c r="H1315" i="5"/>
  <c r="G1315" i="5"/>
  <c r="F1315" i="5"/>
  <c r="I1315" i="5"/>
  <c r="J1315" i="5"/>
  <c r="E1315" i="5"/>
  <c r="X1315" i="5"/>
  <c r="G1316" i="5"/>
  <c r="F1316" i="5"/>
  <c r="I1316" i="5"/>
  <c r="J1316" i="5"/>
  <c r="R1316" i="5"/>
  <c r="H1316" i="5"/>
  <c r="E1316" i="5"/>
  <c r="X1316" i="5"/>
  <c r="G1317" i="5"/>
  <c r="J1317" i="5"/>
  <c r="R1317" i="5"/>
  <c r="F1317" i="5"/>
  <c r="I1317" i="5"/>
  <c r="H1317" i="5"/>
  <c r="E1317" i="5"/>
  <c r="X1317" i="5"/>
  <c r="G1318" i="5"/>
  <c r="H1318" i="5"/>
  <c r="I1318" i="5"/>
  <c r="J1318" i="5"/>
  <c r="R1318" i="5"/>
  <c r="F1318" i="5"/>
  <c r="E1318" i="5"/>
  <c r="X1318" i="5"/>
  <c r="J1319" i="5"/>
  <c r="R1319" i="5"/>
  <c r="I1319" i="5"/>
  <c r="G1319" i="5"/>
  <c r="F1319" i="5"/>
  <c r="H1319" i="5"/>
  <c r="E1319" i="5"/>
  <c r="X1319" i="5"/>
  <c r="F1320" i="5"/>
  <c r="G1320" i="5"/>
  <c r="R1320" i="5"/>
  <c r="I1320" i="5"/>
  <c r="J1320" i="5"/>
  <c r="H1320" i="5"/>
  <c r="E1320" i="5"/>
  <c r="X1320" i="5"/>
  <c r="G1321" i="5"/>
  <c r="R1321" i="5"/>
  <c r="H1321" i="5"/>
  <c r="F1321" i="5"/>
  <c r="I1321" i="5"/>
  <c r="J1321" i="5"/>
  <c r="E1321" i="5"/>
  <c r="X1321" i="5"/>
  <c r="I1322" i="5"/>
  <c r="R1322" i="5"/>
  <c r="G1322" i="5"/>
  <c r="J1322" i="5"/>
  <c r="F1322" i="5"/>
  <c r="H1322" i="5"/>
  <c r="E1322" i="5"/>
  <c r="X1322" i="5"/>
  <c r="H1323" i="5"/>
  <c r="J1323" i="5"/>
  <c r="G1323" i="5"/>
  <c r="R1323" i="5"/>
  <c r="I1323" i="5"/>
  <c r="F1323" i="5"/>
  <c r="E1323" i="5"/>
  <c r="X1323" i="5"/>
  <c r="G1324" i="5"/>
  <c r="F1324" i="5"/>
  <c r="I1324" i="5"/>
  <c r="J1324" i="5"/>
  <c r="R1324" i="5"/>
  <c r="H1324" i="5"/>
  <c r="E1324" i="5"/>
  <c r="X1324" i="5"/>
  <c r="R1325" i="5"/>
  <c r="I1325" i="5"/>
  <c r="J1325" i="5"/>
  <c r="F1325" i="5"/>
  <c r="H1325" i="5"/>
  <c r="G1325" i="5"/>
  <c r="E1325" i="5"/>
  <c r="X1325" i="5"/>
  <c r="G1326" i="5"/>
  <c r="H1326" i="5"/>
  <c r="I1326" i="5"/>
  <c r="J1326" i="5"/>
  <c r="R1326" i="5"/>
  <c r="F1326" i="5"/>
  <c r="E1326" i="5"/>
  <c r="X1326" i="5"/>
  <c r="H1327" i="5"/>
  <c r="J1327" i="5"/>
  <c r="G1327" i="5"/>
  <c r="R1327" i="5"/>
  <c r="F1327" i="5"/>
  <c r="I1327" i="5"/>
  <c r="E1327" i="5"/>
  <c r="X1327" i="5"/>
  <c r="G1328" i="5"/>
  <c r="F1328" i="5"/>
  <c r="I1328" i="5"/>
  <c r="J1328" i="5"/>
  <c r="R1328" i="5"/>
  <c r="H1328" i="5"/>
  <c r="E1328" i="5"/>
  <c r="X1328" i="5"/>
  <c r="I1329" i="5"/>
  <c r="F1329" i="5"/>
  <c r="J1329" i="5"/>
  <c r="R1329" i="5"/>
  <c r="G1329" i="5"/>
  <c r="H1329" i="5"/>
  <c r="E1329" i="5"/>
  <c r="X1329" i="5"/>
  <c r="H1330" i="5"/>
  <c r="G1330" i="5"/>
  <c r="J1330" i="5"/>
  <c r="F1330" i="5"/>
  <c r="R1330" i="5"/>
  <c r="I1330" i="5"/>
  <c r="E1330" i="5"/>
  <c r="X1330" i="5"/>
  <c r="R1331" i="5"/>
  <c r="H1331" i="5"/>
  <c r="G1331" i="5"/>
  <c r="I1331" i="5"/>
  <c r="F1331" i="5"/>
  <c r="J1331" i="5"/>
  <c r="E1331" i="5"/>
  <c r="X1331" i="5"/>
  <c r="G1332" i="5"/>
  <c r="F1332" i="5"/>
  <c r="I1332" i="5"/>
  <c r="J1332" i="5"/>
  <c r="R1332" i="5"/>
  <c r="H1332" i="5"/>
  <c r="E1332" i="5"/>
  <c r="X1332" i="5"/>
  <c r="G1333" i="5"/>
  <c r="R1333" i="5"/>
  <c r="H1333" i="5"/>
  <c r="F1333" i="5"/>
  <c r="I1333" i="5"/>
  <c r="J1333" i="5"/>
  <c r="E1333" i="5"/>
  <c r="X1333" i="5"/>
  <c r="G1334" i="5"/>
  <c r="H1334" i="5"/>
  <c r="I1334" i="5"/>
  <c r="J1334" i="5"/>
  <c r="R1334" i="5"/>
  <c r="F1334" i="5"/>
  <c r="E1334" i="5"/>
  <c r="X1334" i="5"/>
  <c r="H1335" i="5"/>
  <c r="I1335" i="5"/>
  <c r="G1335" i="5"/>
  <c r="F1335" i="5"/>
  <c r="J1335" i="5"/>
  <c r="R1335" i="5"/>
  <c r="E1335" i="5"/>
  <c r="X1335" i="5"/>
  <c r="G1336" i="5"/>
  <c r="F1336" i="5"/>
  <c r="I1336" i="5"/>
  <c r="J1336" i="5"/>
  <c r="R1336" i="5"/>
  <c r="H1336" i="5"/>
  <c r="E1336" i="5"/>
  <c r="X1336" i="5"/>
  <c r="G1337" i="5"/>
  <c r="R1337" i="5"/>
  <c r="J1337" i="5"/>
  <c r="F1337" i="5"/>
  <c r="H1337" i="5"/>
  <c r="I1337" i="5"/>
  <c r="E1337" i="5"/>
  <c r="X1337" i="5"/>
  <c r="H1338" i="5"/>
  <c r="F1338" i="5"/>
  <c r="I1338" i="5"/>
  <c r="G1338" i="5"/>
  <c r="R1338" i="5"/>
  <c r="J1338" i="5"/>
  <c r="E1338" i="5"/>
  <c r="X1338" i="5"/>
  <c r="H1339" i="5"/>
  <c r="I1339" i="5"/>
  <c r="J1339" i="5"/>
  <c r="G1339" i="5"/>
  <c r="R1339" i="5"/>
  <c r="F1339" i="5"/>
  <c r="E1339" i="5"/>
  <c r="X1339" i="5"/>
  <c r="H1340" i="5"/>
  <c r="G1340" i="5"/>
  <c r="F1340" i="5"/>
  <c r="J1340" i="5"/>
  <c r="I1340" i="5"/>
  <c r="R1340" i="5"/>
  <c r="E1340" i="5"/>
  <c r="X1340" i="5"/>
  <c r="G1341" i="5"/>
  <c r="R1341" i="5"/>
  <c r="I1341" i="5"/>
  <c r="F1341" i="5"/>
  <c r="J1341" i="5"/>
  <c r="H1341" i="5"/>
  <c r="E1341" i="5"/>
  <c r="X1341" i="5"/>
  <c r="G1342" i="5"/>
  <c r="F1342" i="5"/>
  <c r="H1342" i="5"/>
  <c r="I1342" i="5"/>
  <c r="R1342" i="5"/>
  <c r="J1342" i="5"/>
  <c r="E1342" i="5"/>
  <c r="X1342" i="5"/>
  <c r="I1343" i="5"/>
  <c r="R1343" i="5"/>
  <c r="G1343" i="5"/>
  <c r="J1343" i="5"/>
  <c r="H1343" i="5"/>
  <c r="F1343" i="5"/>
  <c r="E1343" i="5"/>
  <c r="X1343" i="5"/>
  <c r="G1344" i="5"/>
  <c r="I1344" i="5"/>
  <c r="J1344" i="5"/>
  <c r="R1344" i="5"/>
  <c r="F1344" i="5"/>
  <c r="H1344" i="5"/>
  <c r="E1344" i="5"/>
  <c r="X1344" i="5"/>
  <c r="V1345" i="5"/>
  <c r="F1346" i="5"/>
  <c r="I1346" i="5"/>
  <c r="R1346" i="5"/>
  <c r="J1346" i="5"/>
  <c r="G1346" i="5"/>
  <c r="H1346" i="5"/>
  <c r="E1346" i="5"/>
  <c r="X1346" i="5"/>
  <c r="G1347" i="5"/>
  <c r="F1347" i="5"/>
  <c r="H1347" i="5"/>
  <c r="J1347" i="5"/>
  <c r="R1347" i="5"/>
  <c r="I1347" i="5"/>
  <c r="E1347" i="5"/>
  <c r="X1347" i="5"/>
  <c r="J1348" i="5"/>
  <c r="R1348" i="5"/>
  <c r="F1348" i="5"/>
  <c r="I1348" i="5"/>
  <c r="G1348" i="5"/>
  <c r="H1348" i="5"/>
  <c r="E1348" i="5"/>
  <c r="X1348" i="5"/>
  <c r="G1349" i="5"/>
  <c r="I1349" i="5"/>
  <c r="F1349" i="5"/>
  <c r="H1349" i="5"/>
  <c r="J1349" i="5"/>
  <c r="R1349" i="5"/>
  <c r="E1349" i="5"/>
  <c r="X1349" i="5"/>
  <c r="I1350" i="5"/>
  <c r="G1350" i="5"/>
  <c r="J1350" i="5"/>
  <c r="H1350" i="5"/>
  <c r="F1350" i="5"/>
  <c r="R1350" i="5"/>
  <c r="E1350" i="5"/>
  <c r="X1350" i="5"/>
  <c r="G1351" i="5"/>
  <c r="J1351" i="5"/>
  <c r="R1351" i="5"/>
  <c r="H1351" i="5"/>
  <c r="I1351" i="5"/>
  <c r="F1351" i="5"/>
  <c r="E1351" i="5"/>
  <c r="X1351" i="5"/>
  <c r="H1352" i="5"/>
  <c r="G1352" i="5"/>
  <c r="J1352" i="5"/>
  <c r="F1352" i="5"/>
  <c r="I1352" i="5"/>
  <c r="R1352" i="5"/>
  <c r="E1352" i="5"/>
  <c r="X1352" i="5"/>
  <c r="G1353" i="5"/>
  <c r="J1353" i="5"/>
  <c r="H1353" i="5"/>
  <c r="F1353" i="5"/>
  <c r="I1353" i="5"/>
  <c r="R1353" i="5"/>
  <c r="E1353" i="5"/>
  <c r="X1353" i="5"/>
  <c r="I1354" i="5"/>
  <c r="F1354" i="5"/>
  <c r="G1354" i="5"/>
  <c r="R1354" i="5"/>
  <c r="J1354" i="5"/>
  <c r="H1354" i="5"/>
  <c r="E1354" i="5"/>
  <c r="X1354" i="5"/>
  <c r="G1355" i="5"/>
  <c r="R1355" i="5"/>
  <c r="H1355" i="5"/>
  <c r="I1355" i="5"/>
  <c r="J1355" i="5"/>
  <c r="F1355" i="5"/>
  <c r="E1355" i="5"/>
  <c r="X1355" i="5"/>
  <c r="G1356" i="5"/>
  <c r="H1356" i="5"/>
  <c r="I1356" i="5"/>
  <c r="J1356" i="5"/>
  <c r="R1356" i="5"/>
  <c r="F1356" i="5"/>
  <c r="E1356" i="5"/>
  <c r="X1356" i="5"/>
  <c r="G1357" i="5"/>
  <c r="F1357" i="5"/>
  <c r="H1357" i="5"/>
  <c r="I1357" i="5"/>
  <c r="J1357" i="5"/>
  <c r="R1357" i="5"/>
  <c r="E1357" i="5"/>
  <c r="X1357" i="5"/>
  <c r="I1358" i="5"/>
  <c r="R1358" i="5"/>
  <c r="J1358" i="5"/>
  <c r="F1358" i="5"/>
  <c r="G1358" i="5"/>
  <c r="H1358" i="5"/>
  <c r="E1358" i="5"/>
  <c r="X1358" i="5"/>
  <c r="G1359" i="5"/>
  <c r="J1359" i="5"/>
  <c r="F1359" i="5"/>
  <c r="R1359" i="5"/>
  <c r="H1359" i="5"/>
  <c r="I1359" i="5"/>
  <c r="E1359" i="5"/>
  <c r="X1359" i="5"/>
  <c r="H1360" i="5"/>
  <c r="F1360" i="5"/>
  <c r="G1360" i="5"/>
  <c r="J1360" i="5"/>
  <c r="R1360" i="5"/>
  <c r="I1360" i="5"/>
  <c r="E1360" i="5"/>
  <c r="X1360" i="5"/>
  <c r="G1361" i="5"/>
  <c r="F1361" i="5"/>
  <c r="H1361" i="5"/>
  <c r="J1361" i="5"/>
  <c r="R1361" i="5"/>
  <c r="I1361" i="5"/>
  <c r="E1361" i="5"/>
  <c r="X1361" i="5"/>
  <c r="I1362" i="5"/>
  <c r="J1362" i="5"/>
  <c r="F1362" i="5"/>
  <c r="G1362" i="5"/>
  <c r="H1362" i="5"/>
  <c r="R1362" i="5"/>
  <c r="E1362" i="5"/>
  <c r="X1362" i="5"/>
  <c r="G1363" i="5"/>
  <c r="R1363" i="5"/>
  <c r="J1363" i="5"/>
  <c r="F1363" i="5"/>
  <c r="H1363" i="5"/>
  <c r="I1363" i="5"/>
  <c r="E1363" i="5"/>
  <c r="X1363" i="5"/>
  <c r="G1364" i="5"/>
  <c r="H1364" i="5"/>
  <c r="J1364" i="5"/>
  <c r="R1364" i="5"/>
  <c r="F1364" i="5"/>
  <c r="I1364" i="5"/>
  <c r="E1364" i="5"/>
  <c r="X1364" i="5"/>
  <c r="G1365" i="5"/>
  <c r="I1365" i="5"/>
  <c r="F1365" i="5"/>
  <c r="H1365" i="5"/>
  <c r="J1365" i="5"/>
  <c r="R1365" i="5"/>
  <c r="E1365" i="5"/>
  <c r="X1365" i="5"/>
  <c r="J1366" i="5"/>
  <c r="R1366" i="5"/>
  <c r="I1366" i="5"/>
  <c r="G1366" i="5"/>
  <c r="H1366" i="5"/>
  <c r="F1366" i="5"/>
  <c r="E1366" i="5"/>
  <c r="X1366" i="5"/>
  <c r="G1367" i="5"/>
  <c r="J1367" i="5"/>
  <c r="R1367" i="5"/>
  <c r="H1367" i="5"/>
  <c r="I1367" i="5"/>
  <c r="F1367" i="5"/>
  <c r="E1367" i="5"/>
  <c r="X1367" i="5"/>
  <c r="H1368" i="5"/>
  <c r="G1368" i="5"/>
  <c r="F1368" i="5"/>
  <c r="R1368" i="5"/>
  <c r="I1368" i="5"/>
  <c r="J1368" i="5"/>
  <c r="E1368" i="5"/>
  <c r="X1368" i="5"/>
  <c r="G1369" i="5"/>
  <c r="F1369" i="5"/>
  <c r="I1369" i="5"/>
  <c r="H1369" i="5"/>
  <c r="R1369" i="5"/>
  <c r="J1369" i="5"/>
  <c r="E1369" i="5"/>
  <c r="X1369" i="5"/>
  <c r="I1370" i="5"/>
  <c r="J1370" i="5"/>
  <c r="R1370" i="5"/>
  <c r="G1370" i="5"/>
  <c r="H1370" i="5"/>
  <c r="F1370" i="5"/>
  <c r="E1370" i="5"/>
  <c r="X1370" i="5"/>
  <c r="G1371" i="5"/>
  <c r="R1371" i="5"/>
  <c r="H1371" i="5"/>
  <c r="I1371" i="5"/>
  <c r="F1371" i="5"/>
  <c r="J1371" i="5"/>
  <c r="E1371" i="5"/>
  <c r="X1371" i="5"/>
  <c r="G1372" i="5"/>
  <c r="F1372" i="5"/>
  <c r="H1372" i="5"/>
  <c r="I1372" i="5"/>
  <c r="J1372" i="5"/>
  <c r="R1372" i="5"/>
  <c r="E1372" i="5"/>
  <c r="X1372" i="5"/>
  <c r="G1373" i="5"/>
  <c r="J1373" i="5"/>
  <c r="R1373" i="5"/>
  <c r="F1373" i="5"/>
  <c r="H1373" i="5"/>
  <c r="I1373" i="5"/>
  <c r="E1373" i="5"/>
  <c r="X1373" i="5"/>
  <c r="H1374" i="5"/>
  <c r="F1374" i="5"/>
  <c r="J1374" i="5"/>
  <c r="R1374" i="5"/>
  <c r="G1374" i="5"/>
  <c r="I1374" i="5"/>
  <c r="E1374" i="5"/>
  <c r="X1374" i="5"/>
  <c r="R1375" i="5"/>
  <c r="F1375" i="5"/>
  <c r="G1375" i="5"/>
  <c r="H1375" i="5"/>
  <c r="I1375" i="5"/>
  <c r="J1375" i="5"/>
  <c r="E1375" i="5"/>
  <c r="X1375" i="5"/>
  <c r="J1376" i="5"/>
  <c r="H1376" i="5"/>
  <c r="G1376" i="5"/>
  <c r="I1376" i="5"/>
  <c r="R1376" i="5"/>
  <c r="F1376" i="5"/>
  <c r="E1376" i="5"/>
  <c r="X1376" i="5"/>
  <c r="G1377" i="5"/>
  <c r="H1377" i="5"/>
  <c r="J1377" i="5"/>
  <c r="R1377" i="5"/>
  <c r="I1377" i="5"/>
  <c r="F1377" i="5"/>
  <c r="E1377" i="5"/>
  <c r="X1377" i="5"/>
  <c r="F1378" i="5"/>
  <c r="H1378" i="5"/>
  <c r="I1378" i="5"/>
  <c r="J1378" i="5"/>
  <c r="G1378" i="5"/>
  <c r="R1378" i="5"/>
  <c r="E1378" i="5"/>
  <c r="X1378" i="5"/>
  <c r="G1379" i="5"/>
  <c r="F1379" i="5"/>
  <c r="H1379" i="5"/>
  <c r="I1379" i="5"/>
  <c r="J1379" i="5"/>
  <c r="R1379" i="5"/>
  <c r="E1379" i="5"/>
  <c r="X1379" i="5"/>
  <c r="G1380" i="5"/>
  <c r="J1380" i="5"/>
  <c r="R1380" i="5"/>
  <c r="H1380" i="5"/>
  <c r="F1380" i="5"/>
  <c r="I1380" i="5"/>
  <c r="E1380" i="5"/>
  <c r="X1380" i="5"/>
  <c r="H1381" i="5"/>
  <c r="R1381" i="5"/>
  <c r="G1381" i="5"/>
  <c r="I1381" i="5"/>
  <c r="F1381" i="5"/>
  <c r="J1381" i="5"/>
  <c r="E1381" i="5"/>
  <c r="X1381" i="5"/>
  <c r="H1382" i="5"/>
  <c r="F1382" i="5"/>
  <c r="R1382" i="5"/>
  <c r="G1382" i="5"/>
  <c r="I1382" i="5"/>
  <c r="J1382" i="5"/>
  <c r="E1382" i="5"/>
  <c r="X1382" i="5"/>
  <c r="V1383" i="5"/>
  <c r="J1384" i="5"/>
  <c r="I1384" i="5"/>
  <c r="G1384" i="5"/>
  <c r="F1384" i="5"/>
  <c r="H1384" i="5"/>
  <c r="R1384" i="5"/>
  <c r="E1384" i="5"/>
  <c r="X1384" i="5"/>
  <c r="I1385" i="5"/>
  <c r="G1385" i="5"/>
  <c r="H1385" i="5"/>
  <c r="J1385" i="5"/>
  <c r="F1385" i="5"/>
  <c r="R1385" i="5"/>
  <c r="E1385" i="5"/>
  <c r="X1385" i="5"/>
  <c r="R1386" i="5"/>
  <c r="G1386" i="5"/>
  <c r="H1386" i="5"/>
  <c r="I1386" i="5"/>
  <c r="J1386" i="5"/>
  <c r="F1386" i="5"/>
  <c r="E1386" i="5"/>
  <c r="X1386" i="5"/>
  <c r="G1387" i="5"/>
  <c r="R1387" i="5"/>
  <c r="H1387" i="5"/>
  <c r="I1387" i="5"/>
  <c r="F1387" i="5"/>
  <c r="J1387" i="5"/>
  <c r="E1387" i="5"/>
  <c r="X1387" i="5"/>
  <c r="H1388" i="5"/>
  <c r="F1388" i="5"/>
  <c r="R1388" i="5"/>
  <c r="G1388" i="5"/>
  <c r="J1388" i="5"/>
  <c r="I1388" i="5"/>
  <c r="E1388" i="5"/>
  <c r="X1388" i="5"/>
  <c r="V1389" i="5"/>
  <c r="F1390" i="5"/>
  <c r="I1390" i="5"/>
  <c r="R1390" i="5"/>
  <c r="G1390" i="5"/>
  <c r="J1390" i="5"/>
  <c r="H1390" i="5"/>
  <c r="E1390" i="5"/>
  <c r="X1390" i="5"/>
  <c r="R1391" i="5"/>
  <c r="G1391" i="5"/>
  <c r="F1391" i="5"/>
  <c r="J1391" i="5"/>
  <c r="I1391" i="5"/>
  <c r="H1391" i="5"/>
  <c r="E1391" i="5"/>
  <c r="X1391" i="5"/>
  <c r="J1392" i="5"/>
  <c r="F1392" i="5"/>
  <c r="R1392" i="5"/>
  <c r="G1392" i="5"/>
  <c r="I1392" i="5"/>
  <c r="H1392" i="5"/>
  <c r="E1392" i="5"/>
  <c r="X1392" i="5"/>
  <c r="G1393" i="5"/>
  <c r="F1393" i="5"/>
  <c r="H1393" i="5"/>
  <c r="J1393" i="5"/>
  <c r="R1393" i="5"/>
  <c r="I1393" i="5"/>
  <c r="E1393" i="5"/>
  <c r="X1393" i="5"/>
  <c r="G1394" i="5"/>
  <c r="F1394" i="5"/>
  <c r="I1394" i="5"/>
  <c r="R1394" i="5"/>
  <c r="H1394" i="5"/>
  <c r="J1394" i="5"/>
  <c r="E1394" i="5"/>
  <c r="X1394" i="5"/>
  <c r="G1395" i="5"/>
  <c r="F1395" i="5"/>
  <c r="H1395" i="5"/>
  <c r="I1395" i="5"/>
  <c r="J1395" i="5"/>
  <c r="R1395" i="5"/>
  <c r="E1395" i="5"/>
  <c r="X1395" i="5"/>
  <c r="G1396" i="5"/>
  <c r="I1396" i="5"/>
  <c r="F1396" i="5"/>
  <c r="J1396" i="5"/>
  <c r="R1396" i="5"/>
  <c r="H1396" i="5"/>
  <c r="E1396" i="5"/>
  <c r="X1396" i="5"/>
  <c r="G1397" i="5"/>
  <c r="I1397" i="5"/>
  <c r="F1397" i="5"/>
  <c r="H1397" i="5"/>
  <c r="J1397" i="5"/>
  <c r="R1397" i="5"/>
  <c r="E1397" i="5"/>
  <c r="X1397" i="5"/>
  <c r="R1398" i="5"/>
  <c r="F1398" i="5"/>
  <c r="G1398" i="5"/>
  <c r="J1398" i="5"/>
  <c r="H1398" i="5"/>
  <c r="I1398" i="5"/>
  <c r="E1398" i="5"/>
  <c r="X1398" i="5"/>
  <c r="H1399" i="5"/>
  <c r="J1399" i="5"/>
  <c r="R1399" i="5"/>
  <c r="G1399" i="5"/>
  <c r="F1399" i="5"/>
  <c r="I1399" i="5"/>
  <c r="E1399" i="5"/>
  <c r="X1399" i="5"/>
  <c r="J1400" i="5"/>
  <c r="R1400" i="5"/>
  <c r="G1400" i="5"/>
  <c r="H1400" i="5"/>
  <c r="I1400" i="5"/>
  <c r="F1400" i="5"/>
  <c r="E1400" i="5"/>
  <c r="X1400" i="5"/>
  <c r="F1401" i="5"/>
  <c r="R1401" i="5"/>
  <c r="I1401" i="5"/>
  <c r="G1401" i="5"/>
  <c r="J1401" i="5"/>
  <c r="H1401" i="5"/>
  <c r="E1401" i="5"/>
  <c r="X1401" i="5"/>
  <c r="G1402" i="5"/>
  <c r="H1402" i="5"/>
  <c r="J1402" i="5"/>
  <c r="I1402" i="5"/>
  <c r="F1402" i="5"/>
  <c r="R1402" i="5"/>
  <c r="E1402" i="5"/>
  <c r="X1402" i="5"/>
  <c r="H1403" i="5"/>
  <c r="R1403" i="5"/>
  <c r="J1403" i="5"/>
  <c r="I1403" i="5"/>
  <c r="G1403" i="5"/>
  <c r="F1403" i="5"/>
  <c r="E1403" i="5"/>
  <c r="X1403" i="5"/>
  <c r="F1404" i="5"/>
  <c r="J1404" i="5"/>
  <c r="G1404" i="5"/>
  <c r="R1404" i="5"/>
  <c r="I1404" i="5"/>
  <c r="H1404" i="5"/>
  <c r="E1404" i="5"/>
  <c r="X1404" i="5"/>
  <c r="F1405" i="5"/>
  <c r="J1405" i="5"/>
  <c r="I1405" i="5"/>
  <c r="R1405" i="5"/>
  <c r="H1405" i="5"/>
  <c r="G1405" i="5"/>
  <c r="E1405" i="5"/>
  <c r="X1405" i="5"/>
  <c r="G1406" i="5"/>
  <c r="J1406" i="5"/>
  <c r="H1406" i="5"/>
  <c r="I1406" i="5"/>
  <c r="F1406" i="5"/>
  <c r="R1406" i="5"/>
  <c r="E1406" i="5"/>
  <c r="X1406" i="5"/>
  <c r="F1407" i="5"/>
  <c r="I1407" i="5"/>
  <c r="G1407" i="5"/>
  <c r="H1407" i="5"/>
  <c r="J1407" i="5"/>
  <c r="R1407" i="5"/>
  <c r="E1407" i="5"/>
  <c r="X1407" i="5"/>
  <c r="G1408" i="5"/>
  <c r="F1408" i="5"/>
  <c r="H1408" i="5"/>
  <c r="I1408" i="5"/>
  <c r="J1408" i="5"/>
  <c r="R1408" i="5"/>
  <c r="E1408" i="5"/>
  <c r="X1408" i="5"/>
  <c r="R1409" i="5"/>
  <c r="G1409" i="5"/>
  <c r="H1409" i="5"/>
  <c r="J1409" i="5"/>
  <c r="F1409" i="5"/>
  <c r="I1409" i="5"/>
  <c r="E1409" i="5"/>
  <c r="X1409" i="5"/>
  <c r="G1410" i="5"/>
  <c r="F1410" i="5"/>
  <c r="H1410" i="5"/>
  <c r="J1410" i="5"/>
  <c r="I1410" i="5"/>
  <c r="R1410" i="5"/>
  <c r="E1410" i="5"/>
  <c r="X1410" i="5"/>
  <c r="G1411" i="5"/>
  <c r="R1411" i="5"/>
  <c r="F1411" i="5"/>
  <c r="I1411" i="5"/>
  <c r="H1411" i="5"/>
  <c r="J1411" i="5"/>
  <c r="E1411" i="5"/>
  <c r="X1411" i="5"/>
  <c r="G1412" i="5"/>
  <c r="F1412" i="5"/>
  <c r="I1412" i="5"/>
  <c r="R1412" i="5"/>
  <c r="H1412" i="5"/>
  <c r="J1412" i="5"/>
  <c r="E1412" i="5"/>
  <c r="X1412" i="5"/>
  <c r="H1413" i="5"/>
  <c r="I1413" i="5"/>
  <c r="R1413" i="5"/>
  <c r="F1413" i="5"/>
  <c r="G1413" i="5"/>
  <c r="J1413" i="5"/>
  <c r="E1413" i="5"/>
  <c r="X1413" i="5"/>
  <c r="G1414" i="5"/>
  <c r="J1414" i="5"/>
  <c r="F1414" i="5"/>
  <c r="H1414" i="5"/>
  <c r="R1414" i="5"/>
  <c r="I1414" i="5"/>
  <c r="E1414" i="5"/>
  <c r="X1414" i="5"/>
  <c r="G1415" i="5"/>
  <c r="H1415" i="5"/>
  <c r="I1415" i="5"/>
  <c r="J1415" i="5"/>
  <c r="R1415" i="5"/>
  <c r="F1415" i="5"/>
  <c r="E1415" i="5"/>
  <c r="X1415" i="5"/>
  <c r="G1416" i="5"/>
  <c r="I1416" i="5"/>
  <c r="J1416" i="5"/>
  <c r="R1416" i="5"/>
  <c r="F1416" i="5"/>
  <c r="H1416" i="5"/>
  <c r="E1416" i="5"/>
  <c r="X1416" i="5"/>
  <c r="I1417" i="5"/>
  <c r="J1417" i="5"/>
  <c r="R1417" i="5"/>
  <c r="G1417" i="5"/>
  <c r="H1417" i="5"/>
  <c r="F1417" i="5"/>
  <c r="E1417" i="5"/>
  <c r="X1417" i="5"/>
  <c r="G1418" i="5"/>
  <c r="F1418" i="5"/>
  <c r="R1418" i="5"/>
  <c r="H1418" i="5"/>
  <c r="J1418" i="5"/>
  <c r="I1418" i="5"/>
  <c r="E1418" i="5"/>
  <c r="X1418" i="5"/>
  <c r="G1419" i="5"/>
  <c r="R1419" i="5"/>
  <c r="F1419" i="5"/>
  <c r="I1419" i="5"/>
  <c r="H1419" i="5"/>
  <c r="J1419" i="5"/>
  <c r="E1419" i="5"/>
  <c r="X1419" i="5"/>
  <c r="G1420" i="5"/>
  <c r="I1420" i="5"/>
  <c r="J1420" i="5"/>
  <c r="F1420" i="5"/>
  <c r="R1420" i="5"/>
  <c r="H1420" i="5"/>
  <c r="E1420" i="5"/>
  <c r="X1420" i="5"/>
  <c r="F1421" i="5"/>
  <c r="G1421" i="5"/>
  <c r="J1421" i="5"/>
  <c r="R1421" i="5"/>
  <c r="I1421" i="5"/>
  <c r="H1421" i="5"/>
  <c r="E1421" i="5"/>
  <c r="X1421" i="5"/>
  <c r="G1422" i="5"/>
  <c r="J1422" i="5"/>
  <c r="F1422" i="5"/>
  <c r="H1422" i="5"/>
  <c r="R1422" i="5"/>
  <c r="I1422" i="5"/>
  <c r="E1422" i="5"/>
  <c r="X1422" i="5"/>
  <c r="G1423" i="5"/>
  <c r="J1423" i="5"/>
  <c r="I1423" i="5"/>
  <c r="R1423" i="5"/>
  <c r="F1423" i="5"/>
  <c r="H1423" i="5"/>
  <c r="E1423" i="5"/>
  <c r="X1423" i="5"/>
  <c r="G1424" i="5"/>
  <c r="I1424" i="5"/>
  <c r="R1424" i="5"/>
  <c r="F1424" i="5"/>
  <c r="H1424" i="5"/>
  <c r="J1424" i="5"/>
  <c r="E1424" i="5"/>
  <c r="X1424" i="5"/>
  <c r="G1425" i="5"/>
  <c r="F1425" i="5"/>
  <c r="R1425" i="5"/>
  <c r="H1425" i="5"/>
  <c r="I1425" i="5"/>
  <c r="J1425" i="5"/>
  <c r="E1425" i="5"/>
  <c r="X1425" i="5"/>
  <c r="I1426" i="5"/>
  <c r="H1426" i="5"/>
  <c r="G1426" i="5"/>
  <c r="R1426" i="5"/>
  <c r="J1426" i="5"/>
  <c r="F1426" i="5"/>
  <c r="E1426" i="5"/>
  <c r="X1426" i="5"/>
  <c r="G1427" i="5"/>
  <c r="R1427" i="5"/>
  <c r="F1427" i="5"/>
  <c r="I1427" i="5"/>
  <c r="H1427" i="5"/>
  <c r="J1427" i="5"/>
  <c r="E1427" i="5"/>
  <c r="X1427" i="5"/>
  <c r="G1428" i="5"/>
  <c r="I1428" i="5"/>
  <c r="J1428" i="5"/>
  <c r="F1428" i="5"/>
  <c r="R1428" i="5"/>
  <c r="H1428" i="5"/>
  <c r="E1428" i="5"/>
  <c r="X1428" i="5"/>
  <c r="F1429" i="5"/>
  <c r="G1429" i="5"/>
  <c r="R1429" i="5"/>
  <c r="I1429" i="5"/>
  <c r="H1429" i="5"/>
  <c r="J1429" i="5"/>
  <c r="E1429" i="5"/>
  <c r="X1429" i="5"/>
  <c r="I1430" i="5"/>
  <c r="R1430" i="5"/>
  <c r="F1430" i="5"/>
  <c r="G1430" i="5"/>
  <c r="J1430" i="5"/>
  <c r="H1430" i="5"/>
  <c r="E1430" i="5"/>
  <c r="X1430" i="5"/>
  <c r="G1431" i="5"/>
  <c r="J1431" i="5"/>
  <c r="I1431" i="5"/>
  <c r="R1431" i="5"/>
  <c r="F1431" i="5"/>
  <c r="H1431" i="5"/>
  <c r="E1431" i="5"/>
  <c r="X1431" i="5"/>
  <c r="G1432" i="5"/>
  <c r="J1432" i="5"/>
  <c r="I1432" i="5"/>
  <c r="R1432" i="5"/>
  <c r="F1432" i="5"/>
  <c r="H1432" i="5"/>
  <c r="E1432" i="5"/>
  <c r="X1432" i="5"/>
  <c r="G1433" i="5"/>
  <c r="F1433" i="5"/>
  <c r="R1433" i="5"/>
  <c r="H1433" i="5"/>
  <c r="I1433" i="5"/>
  <c r="J1433" i="5"/>
  <c r="E1433" i="5"/>
  <c r="X1433" i="5"/>
  <c r="R1434" i="5"/>
  <c r="J1434" i="5"/>
  <c r="G1434" i="5"/>
  <c r="F1434" i="5"/>
  <c r="I1434" i="5"/>
  <c r="H1434" i="5"/>
  <c r="E1434" i="5"/>
  <c r="X1434" i="5"/>
  <c r="I1435" i="5"/>
  <c r="H1435" i="5"/>
  <c r="G1435" i="5"/>
  <c r="J1435" i="5"/>
  <c r="R1435" i="5"/>
  <c r="F1435" i="5"/>
  <c r="E1435" i="5"/>
  <c r="X1435" i="5"/>
  <c r="I1436" i="5"/>
  <c r="H1436" i="5"/>
  <c r="R1436" i="5"/>
  <c r="J1436" i="5"/>
  <c r="G1436" i="5"/>
  <c r="F1436" i="5"/>
  <c r="E1436" i="5"/>
  <c r="X1436" i="5"/>
  <c r="R1437" i="5"/>
  <c r="I1437" i="5"/>
  <c r="F1437" i="5"/>
  <c r="J1437" i="5"/>
  <c r="G1437" i="5"/>
  <c r="H1437" i="5"/>
  <c r="E1437" i="5"/>
  <c r="X1437" i="5"/>
  <c r="G1438" i="5"/>
  <c r="I1438" i="5"/>
  <c r="R1438" i="5"/>
  <c r="H1438" i="5"/>
  <c r="F1438" i="5"/>
  <c r="J1438" i="5"/>
  <c r="E1438" i="5"/>
  <c r="X1438" i="5"/>
  <c r="G1439" i="5"/>
  <c r="J1439" i="5"/>
  <c r="I1439" i="5"/>
  <c r="R1439" i="5"/>
  <c r="F1439" i="5"/>
  <c r="H1439" i="5"/>
  <c r="E1439" i="5"/>
  <c r="X1439" i="5"/>
  <c r="I1440" i="5"/>
  <c r="J1440" i="5"/>
  <c r="G1440" i="5"/>
  <c r="R1440" i="5"/>
  <c r="H1440" i="5"/>
  <c r="F1440" i="5"/>
  <c r="E1440" i="5"/>
  <c r="X1440" i="5"/>
  <c r="H1441" i="5"/>
  <c r="J1441" i="5"/>
  <c r="F1441" i="5"/>
  <c r="G1441" i="5"/>
  <c r="R1441" i="5"/>
  <c r="I1441" i="5"/>
  <c r="E1441" i="5"/>
  <c r="X1441" i="5"/>
  <c r="G1442" i="5"/>
  <c r="H1442" i="5"/>
  <c r="R1442" i="5"/>
  <c r="I1442" i="5"/>
  <c r="J1442" i="5"/>
  <c r="F1442" i="5"/>
  <c r="E1442" i="5"/>
  <c r="X1442" i="5"/>
  <c r="G1443" i="5"/>
  <c r="J1443" i="5"/>
  <c r="R1443" i="5"/>
  <c r="F1443" i="5"/>
  <c r="H1443" i="5"/>
  <c r="I1443" i="5"/>
  <c r="E1443" i="5"/>
  <c r="X1443" i="5"/>
  <c r="G1444" i="5"/>
  <c r="R1444" i="5"/>
  <c r="I1444" i="5"/>
  <c r="J1444" i="5"/>
  <c r="F1444" i="5"/>
  <c r="H1444" i="5"/>
  <c r="E1444" i="5"/>
  <c r="X1444" i="5"/>
  <c r="R1445" i="5"/>
  <c r="F1445" i="5"/>
  <c r="G1445" i="5"/>
  <c r="J1445" i="5"/>
  <c r="I1445" i="5"/>
  <c r="H1445" i="5"/>
  <c r="E1445" i="5"/>
  <c r="X1445" i="5"/>
  <c r="G1446" i="5"/>
  <c r="R1446" i="5"/>
  <c r="F1446" i="5"/>
  <c r="I1446" i="5"/>
  <c r="J1446" i="5"/>
  <c r="H1446" i="5"/>
  <c r="E1446" i="5"/>
  <c r="X1446" i="5"/>
  <c r="G1447" i="5"/>
  <c r="H1447" i="5"/>
  <c r="R1447" i="5"/>
  <c r="F1447" i="5"/>
  <c r="J1447" i="5"/>
  <c r="I1447" i="5"/>
  <c r="E1447" i="5"/>
  <c r="X1447" i="5"/>
  <c r="G1448" i="5"/>
  <c r="R1448" i="5"/>
  <c r="F1448" i="5"/>
  <c r="H1448" i="5"/>
  <c r="J1448" i="5"/>
  <c r="I1448" i="5"/>
  <c r="E1448" i="5"/>
  <c r="X1448" i="5"/>
  <c r="G1449" i="5"/>
  <c r="R1449" i="5"/>
  <c r="I1449" i="5"/>
  <c r="H1449" i="5"/>
  <c r="J1449" i="5"/>
  <c r="F1449" i="5"/>
  <c r="E1449" i="5"/>
  <c r="X1449" i="5"/>
  <c r="G1450" i="5"/>
  <c r="I1450" i="5"/>
  <c r="J1450" i="5"/>
  <c r="H1450" i="5"/>
  <c r="F1450" i="5"/>
  <c r="R1450" i="5"/>
  <c r="E1450" i="5"/>
  <c r="X1450" i="5"/>
  <c r="G1451" i="5"/>
  <c r="R1451" i="5"/>
  <c r="F1451" i="5"/>
  <c r="H1451" i="5"/>
  <c r="J1451" i="5"/>
  <c r="I1451" i="5"/>
  <c r="E1451" i="5"/>
  <c r="X1451" i="5"/>
  <c r="G1452" i="5"/>
  <c r="R1452" i="5"/>
  <c r="F1452" i="5"/>
  <c r="H1452" i="5"/>
  <c r="I1452" i="5"/>
  <c r="J1452" i="5"/>
  <c r="E1452" i="5"/>
  <c r="X1452" i="5"/>
  <c r="G1453" i="5"/>
  <c r="F1453" i="5"/>
  <c r="R1453" i="5"/>
  <c r="H1453" i="5"/>
  <c r="J1453" i="5"/>
  <c r="I1453" i="5"/>
  <c r="E1453" i="5"/>
  <c r="X1453" i="5"/>
  <c r="G1454" i="5"/>
  <c r="H1454" i="5"/>
  <c r="I1454" i="5"/>
  <c r="J1454" i="5"/>
  <c r="R1454" i="5"/>
  <c r="F1454" i="5"/>
  <c r="E1454" i="5"/>
  <c r="X1454" i="5"/>
  <c r="G1455" i="5"/>
  <c r="R1455" i="5"/>
  <c r="F1455" i="5"/>
  <c r="H1455" i="5"/>
  <c r="I1455" i="5"/>
  <c r="J1455" i="5"/>
  <c r="E1455" i="5"/>
  <c r="X1455" i="5"/>
  <c r="H1456" i="5"/>
  <c r="R1456" i="5"/>
  <c r="J1456" i="5"/>
  <c r="G1456" i="5"/>
  <c r="F1456" i="5"/>
  <c r="I1456" i="5"/>
  <c r="E1456" i="5"/>
  <c r="X1456" i="5"/>
  <c r="V1457" i="5"/>
  <c r="G1458" i="5"/>
  <c r="F1458" i="5"/>
  <c r="H1458" i="5"/>
  <c r="R1458" i="5"/>
  <c r="I1458" i="5"/>
  <c r="J1458" i="5"/>
  <c r="E1458" i="5"/>
  <c r="X1458" i="5"/>
  <c r="G1459" i="5"/>
  <c r="H1459" i="5"/>
  <c r="I1459" i="5"/>
  <c r="J1459" i="5"/>
  <c r="R1459" i="5"/>
  <c r="F1459" i="5"/>
  <c r="E1459" i="5"/>
  <c r="X1459" i="5"/>
  <c r="F1460" i="5"/>
  <c r="I1460" i="5"/>
  <c r="R1460" i="5"/>
  <c r="G1460" i="5"/>
  <c r="H1460" i="5"/>
  <c r="J1460" i="5"/>
  <c r="E1460" i="5"/>
  <c r="X1460" i="5"/>
  <c r="R1461" i="5"/>
  <c r="H1461" i="5"/>
  <c r="G1461" i="5"/>
  <c r="I1461" i="5"/>
  <c r="J1461" i="5"/>
  <c r="F1461" i="5"/>
  <c r="E1461" i="5"/>
  <c r="X1461" i="5"/>
  <c r="G1462" i="5"/>
  <c r="F1462" i="5"/>
  <c r="R1462" i="5"/>
  <c r="I1462" i="5"/>
  <c r="J1462" i="5"/>
  <c r="H1462" i="5"/>
  <c r="E1462" i="5"/>
  <c r="X1462" i="5"/>
  <c r="G1463" i="5"/>
  <c r="J1463" i="5"/>
  <c r="I1463" i="5"/>
  <c r="H1463" i="5"/>
  <c r="R1463" i="5"/>
  <c r="F1463" i="5"/>
  <c r="E1463" i="5"/>
  <c r="X1463" i="5"/>
  <c r="G1464" i="5"/>
  <c r="H1464" i="5"/>
  <c r="I1464" i="5"/>
  <c r="J1464" i="5"/>
  <c r="R1464" i="5"/>
  <c r="F1464" i="5"/>
  <c r="E1464" i="5"/>
  <c r="X1464" i="5"/>
  <c r="G1465" i="5"/>
  <c r="H1465" i="5"/>
  <c r="J1465" i="5"/>
  <c r="F1465" i="5"/>
  <c r="I1465" i="5"/>
  <c r="R1465" i="5"/>
  <c r="E1465" i="5"/>
  <c r="X1465" i="5"/>
  <c r="G1466" i="5"/>
  <c r="I1466" i="5"/>
  <c r="J1466" i="5"/>
  <c r="F1466" i="5"/>
  <c r="H1466" i="5"/>
  <c r="R1466" i="5"/>
  <c r="E1466" i="5"/>
  <c r="X1466" i="5"/>
  <c r="V1467" i="5"/>
  <c r="G1468" i="5"/>
  <c r="F1468" i="5"/>
  <c r="H1468" i="5"/>
  <c r="J1468" i="5"/>
  <c r="I1468" i="5"/>
  <c r="R1468" i="5"/>
  <c r="E1468" i="5"/>
  <c r="X1468" i="5"/>
  <c r="G1469" i="5"/>
  <c r="R1469" i="5"/>
  <c r="H1469" i="5"/>
  <c r="J1469" i="5"/>
  <c r="F1469" i="5"/>
  <c r="I1469" i="5"/>
  <c r="E1469" i="5"/>
  <c r="X1469" i="5"/>
  <c r="G1470" i="5"/>
  <c r="I1470" i="5"/>
  <c r="J1470" i="5"/>
  <c r="F1470" i="5"/>
  <c r="H1470" i="5"/>
  <c r="R1470" i="5"/>
  <c r="E1470" i="5"/>
  <c r="X1470" i="5"/>
  <c r="R1471" i="5"/>
  <c r="F1471" i="5"/>
  <c r="G1471" i="5"/>
  <c r="I1471" i="5"/>
  <c r="J1471" i="5"/>
  <c r="H1471" i="5"/>
  <c r="E1471" i="5"/>
  <c r="X1471" i="5"/>
  <c r="G1472" i="5"/>
  <c r="J1472" i="5"/>
  <c r="R1472" i="5"/>
  <c r="I1472" i="5"/>
  <c r="F1472" i="5"/>
  <c r="H1472" i="5"/>
  <c r="E1472" i="5"/>
  <c r="X1472" i="5"/>
  <c r="R1473" i="5"/>
  <c r="F1473" i="5"/>
  <c r="I1473" i="5"/>
  <c r="G1473" i="5"/>
  <c r="H1473" i="5"/>
  <c r="J1473" i="5"/>
  <c r="E1473" i="5"/>
  <c r="X1473" i="5"/>
  <c r="G1474" i="5"/>
  <c r="F1474" i="5"/>
  <c r="H1474" i="5"/>
  <c r="R1474" i="5"/>
  <c r="I1474" i="5"/>
  <c r="J1474" i="5"/>
  <c r="E1474" i="5"/>
  <c r="X1474" i="5"/>
  <c r="G1475" i="5"/>
  <c r="I1475" i="5"/>
  <c r="H1475" i="5"/>
  <c r="J1475" i="5"/>
  <c r="R1475" i="5"/>
  <c r="F1475" i="5"/>
  <c r="E1475" i="5"/>
  <c r="X1475" i="5"/>
  <c r="J1476" i="5"/>
  <c r="G1476" i="5"/>
  <c r="I1476" i="5"/>
  <c r="H1476" i="5"/>
  <c r="R1476" i="5"/>
  <c r="F1476" i="5"/>
  <c r="E1476" i="5"/>
  <c r="X1476" i="5"/>
  <c r="I1477" i="5"/>
  <c r="G1477" i="5"/>
  <c r="R1477" i="5"/>
  <c r="F1477" i="5"/>
  <c r="H1477" i="5"/>
  <c r="J1477" i="5"/>
  <c r="E1477" i="5"/>
  <c r="X1477" i="5"/>
  <c r="G1478" i="5"/>
  <c r="R1478" i="5"/>
  <c r="F1478" i="5"/>
  <c r="I1478" i="5"/>
  <c r="J1478" i="5"/>
  <c r="H1478" i="5"/>
  <c r="E1478" i="5"/>
  <c r="X1478" i="5"/>
  <c r="G1479" i="5"/>
  <c r="H1479" i="5"/>
  <c r="R1479" i="5"/>
  <c r="F1479" i="5"/>
  <c r="J1479" i="5"/>
  <c r="I1479" i="5"/>
  <c r="E1479" i="5"/>
  <c r="X1479" i="5"/>
  <c r="G1480" i="5"/>
  <c r="R1480" i="5"/>
  <c r="F1480" i="5"/>
  <c r="H1480" i="5"/>
  <c r="I1480" i="5"/>
  <c r="J1480" i="5"/>
  <c r="E1480" i="5"/>
  <c r="X1480" i="5"/>
  <c r="G1481" i="5"/>
  <c r="F1481" i="5"/>
  <c r="I1481" i="5"/>
  <c r="H1481" i="5"/>
  <c r="J1481" i="5"/>
  <c r="R1481" i="5"/>
  <c r="E1481" i="5"/>
  <c r="X1481" i="5"/>
  <c r="G1482" i="5"/>
  <c r="H1482" i="5"/>
  <c r="R1482" i="5"/>
  <c r="I1482" i="5"/>
  <c r="J1482" i="5"/>
  <c r="F1482" i="5"/>
  <c r="E1482" i="5"/>
  <c r="X1482" i="5"/>
  <c r="G1483" i="5"/>
  <c r="J1483" i="5"/>
  <c r="H1483" i="5"/>
  <c r="I1483" i="5"/>
  <c r="R1483" i="5"/>
  <c r="F1483" i="5"/>
  <c r="E1483" i="5"/>
  <c r="X1483" i="5"/>
  <c r="I1484" i="5"/>
  <c r="H1484" i="5"/>
  <c r="R1484" i="5"/>
  <c r="F1484" i="5"/>
  <c r="G1484" i="5"/>
  <c r="J1484" i="5"/>
  <c r="E1484" i="5"/>
  <c r="X1484" i="5"/>
  <c r="R1485" i="5"/>
  <c r="G1485" i="5"/>
  <c r="F1485" i="5"/>
  <c r="H1485" i="5"/>
  <c r="J1485" i="5"/>
  <c r="I1485" i="5"/>
  <c r="E1485" i="5"/>
  <c r="X1485" i="5"/>
  <c r="G1486" i="5"/>
  <c r="H1486" i="5"/>
  <c r="I1486" i="5"/>
  <c r="J1486" i="5"/>
  <c r="R1486" i="5"/>
  <c r="F1486" i="5"/>
  <c r="E1486" i="5"/>
  <c r="X1486" i="5"/>
  <c r="G1487" i="5"/>
  <c r="H1487" i="5"/>
  <c r="R1487" i="5"/>
  <c r="F1487" i="5"/>
  <c r="I1487" i="5"/>
  <c r="J1487" i="5"/>
  <c r="E1487" i="5"/>
  <c r="X1487" i="5"/>
  <c r="G1488" i="5"/>
  <c r="F1488" i="5"/>
  <c r="H1488" i="5"/>
  <c r="I1488" i="5"/>
  <c r="R1488" i="5"/>
  <c r="J1488" i="5"/>
  <c r="E1488" i="5"/>
  <c r="X1488" i="5"/>
  <c r="H1489" i="5"/>
  <c r="J1489" i="5"/>
  <c r="I1489" i="5"/>
  <c r="R1489" i="5"/>
  <c r="G1489" i="5"/>
  <c r="F1489" i="5"/>
  <c r="E1489" i="5"/>
  <c r="X1489" i="5"/>
  <c r="G1490" i="5"/>
  <c r="F1490" i="5"/>
  <c r="I1490" i="5"/>
  <c r="J1490" i="5"/>
  <c r="R1490" i="5"/>
  <c r="H1490" i="5"/>
  <c r="E1490" i="5"/>
  <c r="X1490" i="5"/>
  <c r="G1491" i="5"/>
  <c r="R1491" i="5"/>
  <c r="F1491" i="5"/>
  <c r="I1491" i="5"/>
  <c r="H1491" i="5"/>
  <c r="J1491" i="5"/>
  <c r="E1491" i="5"/>
  <c r="X1491" i="5"/>
  <c r="J1492" i="5"/>
  <c r="G1492" i="5"/>
  <c r="F1492" i="5"/>
  <c r="H1492" i="5"/>
  <c r="I1492" i="5"/>
  <c r="R1492" i="5"/>
  <c r="E1492" i="5"/>
  <c r="X1492" i="5"/>
  <c r="G1493" i="5"/>
  <c r="F1493" i="5"/>
  <c r="I1493" i="5"/>
  <c r="H1493" i="5"/>
  <c r="J1493" i="5"/>
  <c r="R1493" i="5"/>
  <c r="E1493" i="5"/>
  <c r="X1493" i="5"/>
  <c r="I1494" i="5"/>
  <c r="G1494" i="5"/>
  <c r="J1494" i="5"/>
  <c r="R1494" i="5"/>
  <c r="H1494" i="5"/>
  <c r="F1494" i="5"/>
  <c r="E1494" i="5"/>
  <c r="X1494" i="5"/>
  <c r="G1495" i="5"/>
  <c r="R1495" i="5"/>
  <c r="F1495" i="5"/>
  <c r="I1495" i="5"/>
  <c r="H1495" i="5"/>
  <c r="J1495" i="5"/>
  <c r="E1495" i="5"/>
  <c r="X1495" i="5"/>
  <c r="J1496" i="5"/>
  <c r="F1496" i="5"/>
  <c r="G1496" i="5"/>
  <c r="H1496" i="5"/>
  <c r="R1496" i="5"/>
  <c r="I1496" i="5"/>
  <c r="E1496" i="5"/>
  <c r="X1496" i="5"/>
  <c r="G1497" i="5"/>
  <c r="I1497" i="5"/>
  <c r="H1497" i="5"/>
  <c r="J1497" i="5"/>
  <c r="R1497" i="5"/>
  <c r="F1497" i="5"/>
  <c r="E1497" i="5"/>
  <c r="X1497" i="5"/>
  <c r="G1498" i="5"/>
  <c r="H1498" i="5"/>
  <c r="R1498" i="5"/>
  <c r="I1498" i="5"/>
  <c r="J1498" i="5"/>
  <c r="F1498" i="5"/>
  <c r="E1498" i="5"/>
  <c r="X1498" i="5"/>
  <c r="G1499" i="5"/>
  <c r="H1499" i="5"/>
  <c r="I1499" i="5"/>
  <c r="R1499" i="5"/>
  <c r="F1499" i="5"/>
  <c r="J1499" i="5"/>
  <c r="E1499" i="5"/>
  <c r="X1499" i="5"/>
  <c r="H1500" i="5"/>
  <c r="J1500" i="5"/>
  <c r="F1500" i="5"/>
  <c r="I1500" i="5"/>
  <c r="G1500" i="5"/>
  <c r="R1500" i="5"/>
  <c r="E1500" i="5"/>
  <c r="X1500" i="5"/>
  <c r="G1501" i="5"/>
  <c r="F1501" i="5"/>
  <c r="I1501" i="5"/>
  <c r="R1501" i="5"/>
  <c r="J1501" i="5"/>
  <c r="H1501" i="5"/>
  <c r="E1501" i="5"/>
  <c r="X1501" i="5"/>
  <c r="V1502" i="5"/>
  <c r="G1503" i="5"/>
  <c r="J1503" i="5"/>
  <c r="H1503" i="5"/>
  <c r="R1503" i="5"/>
  <c r="F1503" i="5"/>
  <c r="I1503" i="5"/>
  <c r="E1503" i="5"/>
  <c r="X1503" i="5"/>
  <c r="G1504" i="5"/>
  <c r="F1504" i="5"/>
  <c r="H1504" i="5"/>
  <c r="I1504" i="5"/>
  <c r="J1504" i="5"/>
  <c r="R1504" i="5"/>
  <c r="E1504" i="5"/>
  <c r="X1504" i="5"/>
  <c r="F1505" i="5"/>
  <c r="R1505" i="5"/>
  <c r="H1505" i="5"/>
  <c r="G1505" i="5"/>
  <c r="I1505" i="5"/>
  <c r="J1505" i="5"/>
  <c r="E1505" i="5"/>
  <c r="X1505" i="5"/>
  <c r="G1506" i="5"/>
  <c r="I1506" i="5"/>
  <c r="J1506" i="5"/>
  <c r="H1506" i="5"/>
  <c r="F1506" i="5"/>
  <c r="R1506" i="5"/>
  <c r="E1506" i="5"/>
  <c r="X1506" i="5"/>
  <c r="G1507" i="5"/>
  <c r="J1507" i="5"/>
  <c r="R1507" i="5"/>
  <c r="F1507" i="5"/>
  <c r="H1507" i="5"/>
  <c r="I1507" i="5"/>
  <c r="E1507" i="5"/>
  <c r="X1507" i="5"/>
  <c r="R1508" i="5"/>
  <c r="I1508" i="5"/>
  <c r="G1508" i="5"/>
  <c r="J1508" i="5"/>
  <c r="F1508" i="5"/>
  <c r="H1508" i="5"/>
  <c r="E1508" i="5"/>
  <c r="X1508" i="5"/>
  <c r="G1509" i="5"/>
  <c r="F1509" i="5"/>
  <c r="H1509" i="5"/>
  <c r="J1509" i="5"/>
  <c r="R1509" i="5"/>
  <c r="I1509" i="5"/>
  <c r="E1509" i="5"/>
  <c r="X1509" i="5"/>
  <c r="F1510" i="5"/>
  <c r="R1510" i="5"/>
  <c r="H1510" i="5"/>
  <c r="I1510" i="5"/>
  <c r="J1510" i="5"/>
  <c r="G1510" i="5"/>
  <c r="E1510" i="5"/>
  <c r="X1510" i="5"/>
  <c r="G1511" i="5"/>
  <c r="J1511" i="5"/>
  <c r="R1511" i="5"/>
  <c r="F1511" i="5"/>
  <c r="I1511" i="5"/>
  <c r="H1511" i="5"/>
  <c r="E1511" i="5"/>
  <c r="X1511" i="5"/>
  <c r="G1512" i="5"/>
  <c r="J1512" i="5"/>
  <c r="R1512" i="5"/>
  <c r="F1512" i="5"/>
  <c r="H1512" i="5"/>
  <c r="I1512" i="5"/>
  <c r="E1512" i="5"/>
  <c r="X1512" i="5"/>
  <c r="V1513" i="5"/>
  <c r="G1514" i="5"/>
  <c r="H1514" i="5"/>
  <c r="R1514" i="5"/>
  <c r="I1514" i="5"/>
  <c r="J1514" i="5"/>
  <c r="F1514" i="5"/>
  <c r="E1514" i="5"/>
  <c r="X1514" i="5"/>
  <c r="G1515" i="5"/>
  <c r="H1515" i="5"/>
  <c r="I1515" i="5"/>
  <c r="R1515" i="5"/>
  <c r="F1515" i="5"/>
  <c r="J1515" i="5"/>
  <c r="E1515" i="5"/>
  <c r="X1515" i="5"/>
  <c r="G1516" i="5"/>
  <c r="F1516" i="5"/>
  <c r="H1516" i="5"/>
  <c r="I1516" i="5"/>
  <c r="J1516" i="5"/>
  <c r="R1516" i="5"/>
  <c r="E1516" i="5"/>
  <c r="X1516" i="5"/>
  <c r="H1517" i="5"/>
  <c r="F1517" i="5"/>
  <c r="J1517" i="5"/>
  <c r="I1517" i="5"/>
  <c r="G1517" i="5"/>
  <c r="R1517" i="5"/>
  <c r="E1517" i="5"/>
  <c r="X1517" i="5"/>
  <c r="G1518" i="5"/>
  <c r="F1518" i="5"/>
  <c r="H1518" i="5"/>
  <c r="I1518" i="5"/>
  <c r="J1518" i="5"/>
  <c r="R1518" i="5"/>
  <c r="E1518" i="5"/>
  <c r="X1518" i="5"/>
  <c r="G1519" i="5"/>
  <c r="H1519" i="5"/>
  <c r="R1519" i="5"/>
  <c r="F1519" i="5"/>
  <c r="J1519" i="5"/>
  <c r="I1519" i="5"/>
  <c r="E1519" i="5"/>
  <c r="X1519" i="5"/>
  <c r="G1520" i="5"/>
  <c r="F1520" i="5"/>
  <c r="H1520" i="5"/>
  <c r="I1520" i="5"/>
  <c r="J1520" i="5"/>
  <c r="R1520" i="5"/>
  <c r="E1520" i="5"/>
  <c r="X1520" i="5"/>
  <c r="H1521" i="5"/>
  <c r="R1521" i="5"/>
  <c r="G1521" i="5"/>
  <c r="J1521" i="5"/>
  <c r="I1521" i="5"/>
  <c r="F1521" i="5"/>
  <c r="E1521" i="5"/>
  <c r="X1521" i="5"/>
  <c r="G1522" i="5"/>
  <c r="F1522" i="5"/>
  <c r="I1522" i="5"/>
  <c r="J1522" i="5"/>
  <c r="R1522" i="5"/>
  <c r="H1522" i="5"/>
  <c r="E1522" i="5"/>
  <c r="X1522" i="5"/>
  <c r="G1523" i="5"/>
  <c r="R1523" i="5"/>
  <c r="F1523" i="5"/>
  <c r="J1523" i="5"/>
  <c r="H1523" i="5"/>
  <c r="I1523" i="5"/>
  <c r="E1523" i="5"/>
  <c r="X1523" i="5"/>
  <c r="G1524" i="5"/>
  <c r="F1524" i="5"/>
  <c r="H1524" i="5"/>
  <c r="I1524" i="5"/>
  <c r="R1524" i="5"/>
  <c r="J1524" i="5"/>
  <c r="E1524" i="5"/>
  <c r="X1524" i="5"/>
  <c r="G1525" i="5"/>
  <c r="H1525" i="5"/>
  <c r="J1525" i="5"/>
  <c r="R1525" i="5"/>
  <c r="I1525" i="5"/>
  <c r="F1525" i="5"/>
  <c r="E1525" i="5"/>
  <c r="X1525" i="5"/>
  <c r="R1526" i="5"/>
  <c r="G1526" i="5"/>
  <c r="I1526" i="5"/>
  <c r="H1526" i="5"/>
  <c r="F1526" i="5"/>
  <c r="J1526" i="5"/>
  <c r="E1526" i="5"/>
  <c r="X1526" i="5"/>
  <c r="G1527" i="5"/>
  <c r="H1527" i="5"/>
  <c r="J1527" i="5"/>
  <c r="R1527" i="5"/>
  <c r="F1527" i="5"/>
  <c r="I1527" i="5"/>
  <c r="E1527" i="5"/>
  <c r="X1527" i="5"/>
  <c r="R1528" i="5"/>
  <c r="J1528" i="5"/>
  <c r="G1528" i="5"/>
  <c r="I1528" i="5"/>
  <c r="H1528" i="5"/>
  <c r="F1528" i="5"/>
  <c r="E1528" i="5"/>
  <c r="X1528" i="5"/>
  <c r="G1529" i="5"/>
  <c r="I1529" i="5"/>
  <c r="H1529" i="5"/>
  <c r="J1529" i="5"/>
  <c r="R1529" i="5"/>
  <c r="F1529" i="5"/>
  <c r="E1529" i="5"/>
  <c r="X1529" i="5"/>
  <c r="G1530" i="5"/>
  <c r="F1530" i="5"/>
  <c r="H1530" i="5"/>
  <c r="R1530" i="5"/>
  <c r="I1530" i="5"/>
  <c r="J1530" i="5"/>
  <c r="E1530" i="5"/>
  <c r="X1530" i="5"/>
  <c r="G1531" i="5"/>
  <c r="J1531" i="5"/>
  <c r="H1531" i="5"/>
  <c r="I1531" i="5"/>
  <c r="R1531" i="5"/>
  <c r="F1531" i="5"/>
  <c r="E1531" i="5"/>
  <c r="X1531" i="5"/>
  <c r="F1532" i="5"/>
  <c r="R1532" i="5"/>
  <c r="G1532" i="5"/>
  <c r="I1532" i="5"/>
  <c r="J1532" i="5"/>
  <c r="H1532" i="5"/>
  <c r="E1532" i="5"/>
  <c r="X1532" i="5"/>
  <c r="F1533" i="5"/>
  <c r="R1533" i="5"/>
  <c r="J1533" i="5"/>
  <c r="H1533" i="5"/>
  <c r="G1533" i="5"/>
  <c r="I1533" i="5"/>
  <c r="E1533" i="5"/>
  <c r="X1533" i="5"/>
  <c r="G1534" i="5"/>
  <c r="H1534" i="5"/>
  <c r="I1534" i="5"/>
  <c r="J1534" i="5"/>
  <c r="F1534" i="5"/>
  <c r="R1534" i="5"/>
  <c r="E1534" i="5"/>
  <c r="X1534" i="5"/>
  <c r="G1535" i="5"/>
  <c r="J1535" i="5"/>
  <c r="H1535" i="5"/>
  <c r="R1535" i="5"/>
  <c r="F1535" i="5"/>
  <c r="I1535" i="5"/>
  <c r="E1535" i="5"/>
  <c r="X1535" i="5"/>
  <c r="G1536" i="5"/>
  <c r="H1536" i="5"/>
  <c r="R1536" i="5"/>
  <c r="J1536" i="5"/>
  <c r="I1536" i="5"/>
  <c r="F1536" i="5"/>
  <c r="E1536" i="5"/>
  <c r="X1536" i="5"/>
  <c r="V1537" i="5"/>
  <c r="G1538" i="5"/>
  <c r="F1538" i="5"/>
  <c r="I1538" i="5"/>
  <c r="J1538" i="5"/>
  <c r="R1538" i="5"/>
  <c r="H1538" i="5"/>
  <c r="E1538" i="5"/>
  <c r="X1538" i="5"/>
  <c r="G1539" i="5"/>
  <c r="R1539" i="5"/>
  <c r="F1539" i="5"/>
  <c r="I1539" i="5"/>
  <c r="J1539" i="5"/>
  <c r="H1539" i="5"/>
  <c r="E1539" i="5"/>
  <c r="X1539" i="5"/>
  <c r="G1540" i="5"/>
  <c r="J1540" i="5"/>
  <c r="R1540" i="5"/>
  <c r="F1540" i="5"/>
  <c r="H1540" i="5"/>
  <c r="I1540" i="5"/>
  <c r="E1540" i="5"/>
  <c r="X1540" i="5"/>
  <c r="G1541" i="5"/>
  <c r="F1541" i="5"/>
  <c r="H1541" i="5"/>
  <c r="I1541" i="5"/>
  <c r="J1541" i="5"/>
  <c r="R1541" i="5"/>
  <c r="E1541" i="5"/>
  <c r="X1541" i="5"/>
  <c r="G1542" i="5"/>
  <c r="F1542" i="5"/>
  <c r="H1542" i="5"/>
  <c r="I1542" i="5"/>
  <c r="J1542" i="5"/>
  <c r="R1542" i="5"/>
  <c r="E1542" i="5"/>
  <c r="X1542" i="5"/>
  <c r="G1543" i="5"/>
  <c r="I1543" i="5"/>
  <c r="J1543" i="5"/>
  <c r="R1543" i="5"/>
  <c r="F1543" i="5"/>
  <c r="H1543" i="5"/>
  <c r="E1543" i="5"/>
  <c r="X1543" i="5"/>
  <c r="G1544" i="5"/>
  <c r="R1544" i="5"/>
  <c r="H1544" i="5"/>
  <c r="F1544" i="5"/>
  <c r="I1544" i="5"/>
  <c r="J1544" i="5"/>
  <c r="E1544" i="5"/>
  <c r="X1544" i="5"/>
  <c r="V1545" i="5"/>
  <c r="G1546" i="5"/>
  <c r="R1546" i="5"/>
  <c r="F1546" i="5"/>
  <c r="I1546" i="5"/>
  <c r="H1546" i="5"/>
  <c r="J1546" i="5"/>
  <c r="E1546" i="5"/>
  <c r="X1546" i="5"/>
  <c r="H1547" i="5"/>
  <c r="J1547" i="5"/>
  <c r="G1547" i="5"/>
  <c r="I1547" i="5"/>
  <c r="F1547" i="5"/>
  <c r="R1547" i="5"/>
  <c r="E1547" i="5"/>
  <c r="X1547" i="5"/>
  <c r="F1548" i="5"/>
  <c r="H1548" i="5"/>
  <c r="R1548" i="5"/>
  <c r="G1548" i="5"/>
  <c r="I1548" i="5"/>
  <c r="J1548" i="5"/>
  <c r="E1548" i="5"/>
  <c r="X1548" i="5"/>
  <c r="G1549" i="5"/>
  <c r="R1549" i="5"/>
  <c r="F1549" i="5"/>
  <c r="H1549" i="5"/>
  <c r="I1549" i="5"/>
  <c r="J1549" i="5"/>
  <c r="E1549" i="5"/>
  <c r="X1549" i="5"/>
  <c r="R1550" i="5"/>
  <c r="J1550" i="5"/>
  <c r="H1550" i="5"/>
  <c r="F1550" i="5"/>
  <c r="G1550" i="5"/>
  <c r="I1550" i="5"/>
  <c r="E1550" i="5"/>
  <c r="X1550" i="5"/>
  <c r="V1551" i="5"/>
  <c r="I1552" i="5"/>
  <c r="J1552" i="5"/>
  <c r="R1552" i="5"/>
  <c r="G1552" i="5"/>
  <c r="H1552" i="5"/>
  <c r="F1552" i="5"/>
  <c r="E1552" i="5"/>
  <c r="X1552" i="5"/>
  <c r="G1553" i="5"/>
  <c r="J1553" i="5"/>
  <c r="I1553" i="5"/>
  <c r="H1553" i="5"/>
  <c r="F1553" i="5"/>
  <c r="R1553" i="5"/>
  <c r="E1553" i="5"/>
  <c r="X1553" i="5"/>
  <c r="G1554" i="5"/>
  <c r="H1554" i="5"/>
  <c r="I1554" i="5"/>
  <c r="J1554" i="5"/>
  <c r="R1554" i="5"/>
  <c r="F1554" i="5"/>
  <c r="E1554" i="5"/>
  <c r="X1554" i="5"/>
  <c r="F1555" i="5"/>
  <c r="G1555" i="5"/>
  <c r="H1555" i="5"/>
  <c r="I1555" i="5"/>
  <c r="J1555" i="5"/>
  <c r="R1555" i="5"/>
  <c r="E1555" i="5"/>
  <c r="X1555" i="5"/>
  <c r="G1556" i="5"/>
  <c r="F1556" i="5"/>
  <c r="H1556" i="5"/>
  <c r="I1556" i="5"/>
  <c r="J1556" i="5"/>
  <c r="R1556" i="5"/>
  <c r="E1556" i="5"/>
  <c r="X1556" i="5"/>
  <c r="G1557" i="5"/>
  <c r="J1557" i="5"/>
  <c r="R1557" i="5"/>
  <c r="H1557" i="5"/>
  <c r="F1557" i="5"/>
  <c r="I1557" i="5"/>
  <c r="E1557" i="5"/>
  <c r="X1557" i="5"/>
  <c r="R1558" i="5"/>
  <c r="J1558" i="5"/>
  <c r="G1558" i="5"/>
  <c r="I1558" i="5"/>
  <c r="H1558" i="5"/>
  <c r="F1558" i="5"/>
  <c r="E1558" i="5"/>
  <c r="X1558" i="5"/>
  <c r="R1559" i="5"/>
  <c r="F1559" i="5"/>
  <c r="H1559" i="5"/>
  <c r="G1559" i="5"/>
  <c r="I1559" i="5"/>
  <c r="J1559" i="5"/>
  <c r="E1559" i="5"/>
  <c r="X1559" i="5"/>
  <c r="F1560" i="5"/>
  <c r="I1560" i="5"/>
  <c r="H1560" i="5"/>
  <c r="G1560" i="5"/>
  <c r="J1560" i="5"/>
  <c r="R1560" i="5"/>
  <c r="E1560" i="5"/>
  <c r="X1560" i="5"/>
  <c r="G1561" i="5"/>
  <c r="J1561" i="5"/>
  <c r="R1561" i="5"/>
  <c r="H1561" i="5"/>
  <c r="F1561" i="5"/>
  <c r="I1561" i="5"/>
  <c r="E1561" i="5"/>
  <c r="X1561" i="5"/>
  <c r="R1562" i="5"/>
  <c r="G1562" i="5"/>
  <c r="F1562" i="5"/>
  <c r="J1562" i="5"/>
  <c r="H1562" i="5"/>
  <c r="I1562" i="5"/>
  <c r="E1562" i="5"/>
  <c r="X1562" i="5"/>
  <c r="G1563" i="5"/>
  <c r="J1563" i="5"/>
  <c r="R1563" i="5"/>
  <c r="F1563" i="5"/>
  <c r="H1563" i="5"/>
  <c r="I1563" i="5"/>
  <c r="E1563" i="5"/>
  <c r="X1563" i="5"/>
  <c r="R1564" i="5"/>
  <c r="H1564" i="5"/>
  <c r="G1564" i="5"/>
  <c r="J1564" i="5"/>
  <c r="I1564" i="5"/>
  <c r="F1564" i="5"/>
  <c r="E1564" i="5"/>
  <c r="X1564" i="5"/>
  <c r="G1565" i="5"/>
  <c r="J1565" i="5"/>
  <c r="R1565" i="5"/>
  <c r="H1565" i="5"/>
  <c r="F1565" i="5"/>
  <c r="I1565" i="5"/>
  <c r="E1565" i="5"/>
  <c r="X1565" i="5"/>
  <c r="H1566" i="5"/>
  <c r="F1566" i="5"/>
  <c r="R1566" i="5"/>
  <c r="I1566" i="5"/>
  <c r="J1566" i="5"/>
  <c r="G1566" i="5"/>
  <c r="E1566" i="5"/>
  <c r="X1566" i="5"/>
  <c r="R1567" i="5"/>
  <c r="F1567" i="5"/>
  <c r="H1567" i="5"/>
  <c r="J1567" i="5"/>
  <c r="G1567" i="5"/>
  <c r="I1567" i="5"/>
  <c r="E1567" i="5"/>
  <c r="X1567" i="5"/>
  <c r="I1568" i="5"/>
  <c r="R1568" i="5"/>
  <c r="H1568" i="5"/>
  <c r="G1568" i="5"/>
  <c r="J1568" i="5"/>
  <c r="F1568" i="5"/>
  <c r="E1568" i="5"/>
  <c r="X1568" i="5"/>
  <c r="G1569" i="5"/>
  <c r="J1569" i="5"/>
  <c r="R1569" i="5"/>
  <c r="H1569" i="5"/>
  <c r="F1569" i="5"/>
  <c r="I1569" i="5"/>
  <c r="E1569" i="5"/>
  <c r="X1569" i="5"/>
  <c r="G1570" i="5"/>
  <c r="H1570" i="5"/>
  <c r="I1570" i="5"/>
  <c r="J1570" i="5"/>
  <c r="R1570" i="5"/>
  <c r="F1570" i="5"/>
  <c r="E1570" i="5"/>
  <c r="X1570" i="5"/>
  <c r="R1571" i="5"/>
  <c r="J1571" i="5"/>
  <c r="I1571" i="5"/>
  <c r="H1571" i="5"/>
  <c r="G1571" i="5"/>
  <c r="F1571" i="5"/>
  <c r="E1571" i="5"/>
  <c r="X1571" i="5"/>
  <c r="H1572" i="5"/>
  <c r="J1572" i="5"/>
  <c r="F1572" i="5"/>
  <c r="R1572" i="5"/>
  <c r="G1572" i="5"/>
  <c r="I1572" i="5"/>
  <c r="E1572" i="5"/>
  <c r="X1572" i="5"/>
  <c r="G1573" i="5"/>
  <c r="J1573" i="5"/>
  <c r="R1573" i="5"/>
  <c r="H1573" i="5"/>
  <c r="F1573" i="5"/>
  <c r="I1573" i="5"/>
  <c r="E1573" i="5"/>
  <c r="X1573" i="5"/>
  <c r="I1574" i="5"/>
  <c r="J1574" i="5"/>
  <c r="R1574" i="5"/>
  <c r="G1574" i="5"/>
  <c r="H1574" i="5"/>
  <c r="F1574" i="5"/>
  <c r="E1574" i="5"/>
  <c r="X1574" i="5"/>
  <c r="J1575" i="5"/>
  <c r="F1575" i="5"/>
  <c r="H1575" i="5"/>
  <c r="G1575" i="5"/>
  <c r="R1575" i="5"/>
  <c r="I1575" i="5"/>
  <c r="E1575" i="5"/>
  <c r="X1575" i="5"/>
  <c r="G1576" i="5"/>
  <c r="F1576" i="5"/>
  <c r="H1576" i="5"/>
  <c r="I1576" i="5"/>
  <c r="J1576" i="5"/>
  <c r="R1576" i="5"/>
  <c r="E1576" i="5"/>
  <c r="X1576" i="5"/>
  <c r="G1577" i="5"/>
  <c r="F1577" i="5"/>
  <c r="H1577" i="5"/>
  <c r="J1577" i="5"/>
  <c r="R1577" i="5"/>
  <c r="I1577" i="5"/>
  <c r="E1577" i="5"/>
  <c r="X1577" i="5"/>
  <c r="I1578" i="5"/>
  <c r="H1578" i="5"/>
  <c r="F1578" i="5"/>
  <c r="G1578" i="5"/>
  <c r="J1578" i="5"/>
  <c r="R1578" i="5"/>
  <c r="E1578" i="5"/>
  <c r="X1578" i="5"/>
  <c r="H1579" i="5"/>
  <c r="F1579" i="5"/>
  <c r="R1579" i="5"/>
  <c r="J1579" i="5"/>
  <c r="G1579" i="5"/>
  <c r="I1579" i="5"/>
  <c r="E1579" i="5"/>
  <c r="X1579" i="5"/>
  <c r="R1580" i="5"/>
  <c r="I1580" i="5"/>
  <c r="G1580" i="5"/>
  <c r="H1580" i="5"/>
  <c r="F1580" i="5"/>
  <c r="J1580" i="5"/>
  <c r="E1580" i="5"/>
  <c r="X1580" i="5"/>
  <c r="G1581" i="5"/>
  <c r="J1581" i="5"/>
  <c r="R1581" i="5"/>
  <c r="H1581" i="5"/>
  <c r="F1581" i="5"/>
  <c r="I1581" i="5"/>
  <c r="E1581" i="5"/>
  <c r="X1581" i="5"/>
  <c r="R1582" i="5"/>
  <c r="H1582" i="5"/>
  <c r="G1582" i="5"/>
  <c r="F1582" i="5"/>
  <c r="J1582" i="5"/>
  <c r="I1582" i="5"/>
  <c r="E1582" i="5"/>
  <c r="X1582" i="5"/>
  <c r="I1583" i="5"/>
  <c r="R1583" i="5"/>
  <c r="F1583" i="5"/>
  <c r="G1583" i="5"/>
  <c r="H1583" i="5"/>
  <c r="J1583" i="5"/>
  <c r="E1583" i="5"/>
  <c r="X1583" i="5"/>
  <c r="R1584" i="5"/>
  <c r="F1584" i="5"/>
  <c r="G1584" i="5"/>
  <c r="H1584" i="5"/>
  <c r="J1584" i="5"/>
  <c r="I1584" i="5"/>
  <c r="E1584" i="5"/>
  <c r="X1584" i="5"/>
  <c r="G1585" i="5"/>
  <c r="J1585" i="5"/>
  <c r="R1585" i="5"/>
  <c r="H1585" i="5"/>
  <c r="F1585" i="5"/>
  <c r="I1585" i="5"/>
  <c r="E1585" i="5"/>
  <c r="X1585" i="5"/>
  <c r="G1586" i="5"/>
  <c r="H1586" i="5"/>
  <c r="I1586" i="5"/>
  <c r="J1586" i="5"/>
  <c r="R1586" i="5"/>
  <c r="F1586" i="5"/>
  <c r="E1586" i="5"/>
  <c r="X1586" i="5"/>
  <c r="F1587" i="5"/>
  <c r="J1587" i="5"/>
  <c r="R1587" i="5"/>
  <c r="G1587" i="5"/>
  <c r="H1587" i="5"/>
  <c r="I1587" i="5"/>
  <c r="E1587" i="5"/>
  <c r="X1587" i="5"/>
  <c r="F1588" i="5"/>
  <c r="R1588" i="5"/>
  <c r="H1588" i="5"/>
  <c r="G1588" i="5"/>
  <c r="I1588" i="5"/>
  <c r="J1588" i="5"/>
  <c r="E1588" i="5"/>
  <c r="X1588" i="5"/>
  <c r="G1589" i="5"/>
  <c r="J1589" i="5"/>
  <c r="R1589" i="5"/>
  <c r="H1589" i="5"/>
  <c r="F1589" i="5"/>
  <c r="I1589" i="5"/>
  <c r="E1589" i="5"/>
  <c r="X1589" i="5"/>
  <c r="J1590" i="5"/>
  <c r="H1590" i="5"/>
  <c r="R1590" i="5"/>
  <c r="F1590" i="5"/>
  <c r="G1590" i="5"/>
  <c r="I1590" i="5"/>
  <c r="E1590" i="5"/>
  <c r="X1590" i="5"/>
  <c r="J1591" i="5"/>
  <c r="G1591" i="5"/>
  <c r="R1591" i="5"/>
  <c r="I1591" i="5"/>
  <c r="H1591" i="5"/>
  <c r="F1591" i="5"/>
  <c r="E1591" i="5"/>
  <c r="X1591" i="5"/>
  <c r="F1592" i="5"/>
  <c r="G1592" i="5"/>
  <c r="J1592" i="5"/>
  <c r="R1592" i="5"/>
  <c r="I1592" i="5"/>
  <c r="H1592" i="5"/>
  <c r="E1592" i="5"/>
  <c r="X1592" i="5"/>
  <c r="G1593" i="5"/>
  <c r="R1593" i="5"/>
  <c r="H1593" i="5"/>
  <c r="F1593" i="5"/>
  <c r="J1593" i="5"/>
  <c r="I1593" i="5"/>
  <c r="E1593" i="5"/>
  <c r="X1593" i="5"/>
  <c r="J1594" i="5"/>
  <c r="I1594" i="5"/>
  <c r="H1594" i="5"/>
  <c r="F1594" i="5"/>
  <c r="R1594" i="5"/>
  <c r="G1594" i="5"/>
  <c r="E1594" i="5"/>
  <c r="X1594" i="5"/>
  <c r="G1595" i="5"/>
  <c r="J1595" i="5"/>
  <c r="R1595" i="5"/>
  <c r="F1595" i="5"/>
  <c r="H1595" i="5"/>
  <c r="I1595" i="5"/>
  <c r="E1595" i="5"/>
  <c r="X1595" i="5"/>
  <c r="F1596" i="5"/>
  <c r="J1596" i="5"/>
  <c r="R1596" i="5"/>
  <c r="G1596" i="5"/>
  <c r="H1596" i="5"/>
  <c r="I1596" i="5"/>
  <c r="E1596" i="5"/>
  <c r="X1596" i="5"/>
  <c r="G1597" i="5"/>
  <c r="J1597" i="5"/>
  <c r="R1597" i="5"/>
  <c r="H1597" i="5"/>
  <c r="F1597" i="5"/>
  <c r="I1597" i="5"/>
  <c r="E1597" i="5"/>
  <c r="X1597" i="5"/>
  <c r="H1598" i="5"/>
  <c r="F1598" i="5"/>
  <c r="R1598" i="5"/>
  <c r="J1598" i="5"/>
  <c r="G1598" i="5"/>
  <c r="I1598" i="5"/>
  <c r="E1598" i="5"/>
  <c r="X1598" i="5"/>
  <c r="F1599" i="5"/>
  <c r="H1599" i="5"/>
  <c r="J1599" i="5"/>
  <c r="R1599" i="5"/>
  <c r="I1599" i="5"/>
  <c r="G1599" i="5"/>
  <c r="E1599" i="5"/>
  <c r="X1599" i="5"/>
  <c r="V1600" i="5"/>
  <c r="G1601" i="5"/>
  <c r="J1601" i="5"/>
  <c r="R1601" i="5"/>
  <c r="H1601" i="5"/>
  <c r="F1601" i="5"/>
  <c r="I1601" i="5"/>
  <c r="E1601" i="5"/>
  <c r="X1601" i="5"/>
  <c r="G1602" i="5"/>
  <c r="H1602" i="5"/>
  <c r="I1602" i="5"/>
  <c r="J1602" i="5"/>
  <c r="R1602" i="5"/>
  <c r="F1602" i="5"/>
  <c r="E1602" i="5"/>
  <c r="X1602" i="5"/>
  <c r="J1603" i="5"/>
  <c r="I1603" i="5"/>
  <c r="R1603" i="5"/>
  <c r="F1603" i="5"/>
  <c r="H1603" i="5"/>
  <c r="G1603" i="5"/>
  <c r="E1603" i="5"/>
  <c r="X1603" i="5"/>
  <c r="I1604" i="5"/>
  <c r="R1604" i="5"/>
  <c r="H1604" i="5"/>
  <c r="F1604" i="5"/>
  <c r="J1604" i="5"/>
  <c r="G1604" i="5"/>
  <c r="E1604" i="5"/>
  <c r="X1604" i="5"/>
  <c r="G1605" i="5"/>
  <c r="J1605" i="5"/>
  <c r="R1605" i="5"/>
  <c r="H1605" i="5"/>
  <c r="F1605" i="5"/>
  <c r="I1605" i="5"/>
  <c r="E1605" i="5"/>
  <c r="X1605" i="5"/>
  <c r="I1606" i="5"/>
  <c r="H1606" i="5"/>
  <c r="F1606" i="5"/>
  <c r="J1606" i="5"/>
  <c r="G1606" i="5"/>
  <c r="R1606" i="5"/>
  <c r="E1606" i="5"/>
  <c r="X1606" i="5"/>
  <c r="I1607" i="5"/>
  <c r="F1607" i="5"/>
  <c r="G1607" i="5"/>
  <c r="H1607" i="5"/>
  <c r="R1607" i="5"/>
  <c r="J1607" i="5"/>
  <c r="E1607" i="5"/>
  <c r="X1607" i="5"/>
  <c r="H1608" i="5"/>
  <c r="G1608" i="5"/>
  <c r="R1608" i="5"/>
  <c r="I1608" i="5"/>
  <c r="J1608" i="5"/>
  <c r="F1608" i="5"/>
  <c r="E1608" i="5"/>
  <c r="X1608" i="5"/>
  <c r="F1609" i="5"/>
  <c r="J1609" i="5"/>
  <c r="R1609" i="5"/>
  <c r="G1609" i="5"/>
  <c r="H1609" i="5"/>
  <c r="I1609" i="5"/>
  <c r="E1609" i="5"/>
  <c r="X1609" i="5"/>
  <c r="R1610" i="5"/>
  <c r="F1610" i="5"/>
  <c r="G1610" i="5"/>
  <c r="H1610" i="5"/>
  <c r="I1610" i="5"/>
  <c r="J1610" i="5"/>
  <c r="E1610" i="5"/>
  <c r="X1610" i="5"/>
  <c r="I1611" i="5"/>
  <c r="J1611" i="5"/>
  <c r="H1611" i="5"/>
  <c r="F1611" i="5"/>
  <c r="G1611" i="5"/>
  <c r="R1611" i="5"/>
  <c r="E1611" i="5"/>
  <c r="X1611" i="5"/>
  <c r="H1612" i="5"/>
  <c r="G1612" i="5"/>
  <c r="J1612" i="5"/>
  <c r="I1612" i="5"/>
  <c r="R1612" i="5"/>
  <c r="F1612" i="5"/>
  <c r="E1612" i="5"/>
  <c r="X1612" i="5"/>
  <c r="G1613" i="5"/>
  <c r="J1613" i="5"/>
  <c r="R1613" i="5"/>
  <c r="H1613" i="5"/>
  <c r="F1613" i="5"/>
  <c r="I1613" i="5"/>
  <c r="E1613" i="5"/>
  <c r="X1613" i="5"/>
  <c r="F1614" i="5"/>
  <c r="R1614" i="5"/>
  <c r="G1614" i="5"/>
  <c r="H1614" i="5"/>
  <c r="I1614" i="5"/>
  <c r="J1614" i="5"/>
  <c r="E1614" i="5"/>
  <c r="X1614" i="5"/>
  <c r="I1615" i="5"/>
  <c r="F1615" i="5"/>
  <c r="H1615" i="5"/>
  <c r="J1615" i="5"/>
  <c r="G1615" i="5"/>
  <c r="R1615" i="5"/>
  <c r="E1615" i="5"/>
  <c r="X1615" i="5"/>
  <c r="J1616" i="5"/>
  <c r="R1616" i="5"/>
  <c r="I1616" i="5"/>
  <c r="G1616" i="5"/>
  <c r="F1616" i="5"/>
  <c r="H1616" i="5"/>
  <c r="E1616" i="5"/>
  <c r="X1616" i="5"/>
  <c r="G1617" i="5"/>
  <c r="J1617" i="5"/>
  <c r="R1617" i="5"/>
  <c r="H1617" i="5"/>
  <c r="F1617" i="5"/>
  <c r="I1617" i="5"/>
  <c r="E1617" i="5"/>
  <c r="X1617" i="5"/>
  <c r="G1618" i="5"/>
  <c r="H1618" i="5"/>
  <c r="I1618" i="5"/>
  <c r="J1618" i="5"/>
  <c r="R1618" i="5"/>
  <c r="F1618" i="5"/>
  <c r="E1618" i="5"/>
  <c r="X1618" i="5"/>
  <c r="F1619" i="5"/>
  <c r="H1619" i="5"/>
  <c r="J1619" i="5"/>
  <c r="R1619" i="5"/>
  <c r="G1619" i="5"/>
  <c r="I1619" i="5"/>
  <c r="E1619" i="5"/>
  <c r="X1619" i="5"/>
  <c r="G1620" i="5"/>
  <c r="F1620" i="5"/>
  <c r="H1620" i="5"/>
  <c r="I1620" i="5"/>
  <c r="J1620" i="5"/>
  <c r="R1620" i="5"/>
  <c r="E1620" i="5"/>
  <c r="X1620" i="5"/>
  <c r="G1621" i="5"/>
  <c r="J1621" i="5"/>
  <c r="R1621" i="5"/>
  <c r="H1621" i="5"/>
  <c r="F1621" i="5"/>
  <c r="I1621" i="5"/>
  <c r="E1621" i="5"/>
  <c r="X1621" i="5"/>
  <c r="H1622" i="5"/>
  <c r="F1622" i="5"/>
  <c r="G1622" i="5"/>
  <c r="I1622" i="5"/>
  <c r="J1622" i="5"/>
  <c r="R1622" i="5"/>
  <c r="E1622" i="5"/>
  <c r="X1622" i="5"/>
  <c r="J1623" i="5"/>
  <c r="H1623" i="5"/>
  <c r="I1623" i="5"/>
  <c r="G1623" i="5"/>
  <c r="R1623" i="5"/>
  <c r="F1623" i="5"/>
  <c r="E1623" i="5"/>
  <c r="X1623" i="5"/>
  <c r="F1624" i="5"/>
  <c r="I1624" i="5"/>
  <c r="R1624" i="5"/>
  <c r="J1624" i="5"/>
  <c r="G1624" i="5"/>
  <c r="H1624" i="5"/>
  <c r="E1624" i="5"/>
  <c r="X1624" i="5"/>
  <c r="G1625" i="5"/>
  <c r="R1625" i="5"/>
  <c r="J1625" i="5"/>
  <c r="I1625" i="5"/>
  <c r="F1625" i="5"/>
  <c r="H1625" i="5"/>
  <c r="E1625" i="5"/>
  <c r="X1625" i="5"/>
  <c r="R1626" i="5"/>
  <c r="G1626" i="5"/>
  <c r="J1626" i="5"/>
  <c r="I1626" i="5"/>
  <c r="F1626" i="5"/>
  <c r="H1626" i="5"/>
  <c r="E1626" i="5"/>
  <c r="X1626" i="5"/>
  <c r="H1627" i="5"/>
  <c r="F1627" i="5"/>
  <c r="G1627" i="5"/>
  <c r="R1627" i="5"/>
  <c r="I1627" i="5"/>
  <c r="J1627" i="5"/>
  <c r="E1627" i="5"/>
  <c r="X1627" i="5"/>
  <c r="G1628" i="5"/>
  <c r="H1628" i="5"/>
  <c r="I1628" i="5"/>
  <c r="J1628" i="5"/>
  <c r="R1628" i="5"/>
  <c r="F1628" i="5"/>
  <c r="E1628" i="5"/>
  <c r="X1628" i="5"/>
  <c r="G1629" i="5"/>
  <c r="R1629" i="5"/>
  <c r="J1629" i="5"/>
  <c r="F1629" i="5"/>
  <c r="H1629" i="5"/>
  <c r="I1629" i="5"/>
  <c r="E1629" i="5"/>
  <c r="X1629" i="5"/>
  <c r="J1630" i="5"/>
  <c r="H1630" i="5"/>
  <c r="I1630" i="5"/>
  <c r="R1630" i="5"/>
  <c r="G1630" i="5"/>
  <c r="F1630" i="5"/>
  <c r="E1630" i="5"/>
  <c r="X1630" i="5"/>
  <c r="G1631" i="5"/>
  <c r="F1631" i="5"/>
  <c r="H1631" i="5"/>
  <c r="I1631" i="5"/>
  <c r="J1631" i="5"/>
  <c r="R1631" i="5"/>
  <c r="E1631" i="5"/>
  <c r="X1631" i="5"/>
  <c r="G1632" i="5"/>
  <c r="F1632" i="5"/>
  <c r="H1632" i="5"/>
  <c r="I1632" i="5"/>
  <c r="J1632" i="5"/>
  <c r="R1632" i="5"/>
  <c r="E1632" i="5"/>
  <c r="X1632" i="5"/>
  <c r="F1633" i="5"/>
  <c r="I1633" i="5"/>
  <c r="J1633" i="5"/>
  <c r="G1633" i="5"/>
  <c r="R1633" i="5"/>
  <c r="H1633" i="5"/>
  <c r="E1633" i="5"/>
  <c r="X1633" i="5"/>
  <c r="G1634" i="5"/>
  <c r="J1634" i="5"/>
  <c r="R1634" i="5"/>
  <c r="F1634" i="5"/>
  <c r="H1634" i="5"/>
  <c r="I1634" i="5"/>
  <c r="E1634" i="5"/>
  <c r="X1634" i="5"/>
  <c r="F1635" i="5"/>
  <c r="R1635" i="5"/>
  <c r="I1635" i="5"/>
  <c r="J1635" i="5"/>
  <c r="G1635" i="5"/>
  <c r="H1635" i="5"/>
  <c r="E1635" i="5"/>
  <c r="X1635" i="5"/>
  <c r="G1636" i="5"/>
  <c r="H1636" i="5"/>
  <c r="I1636" i="5"/>
  <c r="J1636" i="5"/>
  <c r="R1636" i="5"/>
  <c r="F1636" i="5"/>
  <c r="E1636" i="5"/>
  <c r="X1636" i="5"/>
  <c r="I1637" i="5"/>
  <c r="G1637" i="5"/>
  <c r="R1637" i="5"/>
  <c r="J1637" i="5"/>
  <c r="H1637" i="5"/>
  <c r="F1637" i="5"/>
  <c r="E1637" i="5"/>
  <c r="X1637" i="5"/>
  <c r="G1638" i="5"/>
  <c r="I1638" i="5"/>
  <c r="J1638" i="5"/>
  <c r="R1638" i="5"/>
  <c r="H1638" i="5"/>
  <c r="F1638" i="5"/>
  <c r="E1638" i="5"/>
  <c r="X1638" i="5"/>
  <c r="H1639" i="5"/>
  <c r="F1639" i="5"/>
  <c r="I1639" i="5"/>
  <c r="G1639" i="5"/>
  <c r="J1639" i="5"/>
  <c r="R1639" i="5"/>
  <c r="E1639" i="5"/>
  <c r="X1639" i="5"/>
  <c r="G1640" i="5"/>
  <c r="F1640" i="5"/>
  <c r="H1640" i="5"/>
  <c r="I1640" i="5"/>
  <c r="J1640" i="5"/>
  <c r="R1640" i="5"/>
  <c r="E1640" i="5"/>
  <c r="X1640" i="5"/>
  <c r="J1641" i="5"/>
  <c r="I1641" i="5"/>
  <c r="R1641" i="5"/>
  <c r="H1641" i="5"/>
  <c r="G1641" i="5"/>
  <c r="F1641" i="5"/>
  <c r="E1641" i="5"/>
  <c r="X1641" i="5"/>
  <c r="F1642" i="5"/>
  <c r="J1642" i="5"/>
  <c r="H1642" i="5"/>
  <c r="G1642" i="5"/>
  <c r="R1642" i="5"/>
  <c r="I1642" i="5"/>
  <c r="E1642" i="5"/>
  <c r="X1642" i="5"/>
  <c r="G1643" i="5"/>
  <c r="F1643" i="5"/>
  <c r="H1643" i="5"/>
  <c r="I1643" i="5"/>
  <c r="J1643" i="5"/>
  <c r="R1643" i="5"/>
  <c r="E1643" i="5"/>
  <c r="X1643" i="5"/>
  <c r="I1644" i="5"/>
  <c r="J1644" i="5"/>
  <c r="R1644" i="5"/>
  <c r="F1644" i="5"/>
  <c r="H1644" i="5"/>
  <c r="G1644" i="5"/>
  <c r="E1644" i="5"/>
  <c r="X1644" i="5"/>
  <c r="G1645" i="5"/>
  <c r="H1645" i="5"/>
  <c r="F1645" i="5"/>
  <c r="R1645" i="5"/>
  <c r="I1645" i="5"/>
  <c r="J1645" i="5"/>
  <c r="E1645" i="5"/>
  <c r="X1645" i="5"/>
  <c r="F1646" i="5"/>
  <c r="G1646" i="5"/>
  <c r="H1646" i="5"/>
  <c r="R1646" i="5"/>
  <c r="J1646" i="5"/>
  <c r="I1646" i="5"/>
  <c r="E1646" i="5"/>
  <c r="X1646" i="5"/>
  <c r="F1647" i="5"/>
  <c r="H1647" i="5"/>
  <c r="R1647" i="5"/>
  <c r="J1647" i="5"/>
  <c r="G1647" i="5"/>
  <c r="I1647" i="5"/>
  <c r="E1647" i="5"/>
  <c r="X1647" i="5"/>
  <c r="G1648" i="5"/>
  <c r="F1648" i="5"/>
  <c r="H1648" i="5"/>
  <c r="I1648" i="5"/>
  <c r="J1648" i="5"/>
  <c r="R1648" i="5"/>
  <c r="E1648" i="5"/>
  <c r="X1648" i="5"/>
  <c r="G1649" i="5"/>
  <c r="R1649" i="5"/>
  <c r="J1649" i="5"/>
  <c r="F1649" i="5"/>
  <c r="H1649" i="5"/>
  <c r="I1649" i="5"/>
  <c r="E1649" i="5"/>
  <c r="X1649" i="5"/>
  <c r="G1650" i="5"/>
  <c r="J1650" i="5"/>
  <c r="R1650" i="5"/>
  <c r="F1650" i="5"/>
  <c r="H1650" i="5"/>
  <c r="I1650" i="5"/>
  <c r="E1650" i="5"/>
  <c r="X1650" i="5"/>
  <c r="G1651" i="5"/>
  <c r="R1651" i="5"/>
  <c r="I1651" i="5"/>
  <c r="H1651" i="5"/>
  <c r="F1651" i="5"/>
  <c r="J1651" i="5"/>
  <c r="E1651" i="5"/>
  <c r="X1651" i="5"/>
  <c r="I1652" i="5"/>
  <c r="R1652" i="5"/>
  <c r="G1652" i="5"/>
  <c r="H1652" i="5"/>
  <c r="J1652" i="5"/>
  <c r="F1652" i="5"/>
  <c r="E1652" i="5"/>
  <c r="X1652" i="5"/>
  <c r="R1653" i="5"/>
  <c r="F1653" i="5"/>
  <c r="H1653" i="5"/>
  <c r="J1653" i="5"/>
  <c r="G1653" i="5"/>
  <c r="I1653" i="5"/>
  <c r="E1653" i="5"/>
  <c r="X1653" i="5"/>
  <c r="F1654" i="5"/>
  <c r="H1654" i="5"/>
  <c r="R1654" i="5"/>
  <c r="I1654" i="5"/>
  <c r="G1654" i="5"/>
  <c r="J1654" i="5"/>
  <c r="E1654" i="5"/>
  <c r="X1654" i="5"/>
  <c r="H1655" i="5"/>
  <c r="I1655" i="5"/>
  <c r="G1655" i="5"/>
  <c r="R1655" i="5"/>
  <c r="J1655" i="5"/>
  <c r="F1655" i="5"/>
  <c r="E1655" i="5"/>
  <c r="X1655" i="5"/>
  <c r="G1656" i="5"/>
  <c r="H1656" i="5"/>
  <c r="I1656" i="5"/>
  <c r="J1656" i="5"/>
  <c r="R1656" i="5"/>
  <c r="F1656" i="5"/>
  <c r="E1656" i="5"/>
  <c r="X1656" i="5"/>
  <c r="R1657" i="5"/>
  <c r="G1657" i="5"/>
  <c r="H1657" i="5"/>
  <c r="J1657" i="5"/>
  <c r="F1657" i="5"/>
  <c r="I1657" i="5"/>
  <c r="E1657" i="5"/>
  <c r="X1657" i="5"/>
  <c r="H1658" i="5"/>
  <c r="R1658" i="5"/>
  <c r="I1658" i="5"/>
  <c r="J1658" i="5"/>
  <c r="G1658" i="5"/>
  <c r="F1658" i="5"/>
  <c r="E1658" i="5"/>
  <c r="X1658" i="5"/>
  <c r="H1659" i="5"/>
  <c r="R1659" i="5"/>
  <c r="G1659" i="5"/>
  <c r="J1659" i="5"/>
  <c r="I1659" i="5"/>
  <c r="F1659" i="5"/>
  <c r="E1659" i="5"/>
  <c r="X1659" i="5"/>
  <c r="H1660" i="5"/>
  <c r="J1660" i="5"/>
  <c r="R1660" i="5"/>
  <c r="G1660" i="5"/>
  <c r="I1660" i="5"/>
  <c r="F1660" i="5"/>
  <c r="E1660" i="5"/>
  <c r="X1660" i="5"/>
  <c r="G1661" i="5"/>
  <c r="I1661" i="5"/>
  <c r="R1661" i="5"/>
  <c r="J1661" i="5"/>
  <c r="F1661" i="5"/>
  <c r="H1661" i="5"/>
  <c r="E1661" i="5"/>
  <c r="X1661" i="5"/>
  <c r="R1662" i="5"/>
  <c r="F1662" i="5"/>
  <c r="G1662" i="5"/>
  <c r="H1662" i="5"/>
  <c r="J1662" i="5"/>
  <c r="I1662" i="5"/>
  <c r="E1662" i="5"/>
  <c r="X1662" i="5"/>
  <c r="F1663" i="5"/>
  <c r="H1663" i="5"/>
  <c r="R1663" i="5"/>
  <c r="G1663" i="5"/>
  <c r="I1663" i="5"/>
  <c r="J1663" i="5"/>
  <c r="E1663" i="5"/>
  <c r="X1663" i="5"/>
  <c r="J1664" i="5"/>
  <c r="I1664" i="5"/>
  <c r="H1664" i="5"/>
  <c r="F1664" i="5"/>
  <c r="G1664" i="5"/>
  <c r="R1664" i="5"/>
  <c r="E1664" i="5"/>
  <c r="X1664" i="5"/>
  <c r="V1665" i="5"/>
  <c r="G1666" i="5"/>
  <c r="J1666" i="5"/>
  <c r="R1666" i="5"/>
  <c r="F1666" i="5"/>
  <c r="H1666" i="5"/>
  <c r="I1666" i="5"/>
  <c r="E1666" i="5"/>
  <c r="X1666" i="5"/>
  <c r="J1667" i="5"/>
  <c r="I1667" i="5"/>
  <c r="R1667" i="5"/>
  <c r="G1667" i="5"/>
  <c r="F1667" i="5"/>
  <c r="H1667" i="5"/>
  <c r="E1667" i="5"/>
  <c r="X1667" i="5"/>
  <c r="I1668" i="5"/>
  <c r="R1668" i="5"/>
  <c r="G1668" i="5"/>
  <c r="F1668" i="5"/>
  <c r="J1668" i="5"/>
  <c r="H1668" i="5"/>
  <c r="E1668" i="5"/>
  <c r="X1668" i="5"/>
  <c r="J1669" i="5"/>
  <c r="H1669" i="5"/>
  <c r="R1669" i="5"/>
  <c r="I1669" i="5"/>
  <c r="G1669" i="5"/>
  <c r="F1669" i="5"/>
  <c r="E1669" i="5"/>
  <c r="X1669" i="5"/>
  <c r="F1670" i="5"/>
  <c r="R1670" i="5"/>
  <c r="G1670" i="5"/>
  <c r="I1670" i="5"/>
  <c r="J1670" i="5"/>
  <c r="H1670" i="5"/>
  <c r="E1670" i="5"/>
  <c r="X1670" i="5"/>
  <c r="I1671" i="5"/>
  <c r="J1671" i="5"/>
  <c r="F1671" i="5"/>
  <c r="G1671" i="5"/>
  <c r="R1671" i="5"/>
  <c r="H1671" i="5"/>
  <c r="E1671" i="5"/>
  <c r="X1671" i="5"/>
  <c r="I1672" i="5"/>
  <c r="H1672" i="5"/>
  <c r="J1672" i="5"/>
  <c r="R1672" i="5"/>
  <c r="G1672" i="5"/>
  <c r="F1672" i="5"/>
  <c r="E1672" i="5"/>
  <c r="X1672" i="5"/>
  <c r="J1673" i="5"/>
  <c r="G1673" i="5"/>
  <c r="F1673" i="5"/>
  <c r="H1673" i="5"/>
  <c r="R1673" i="5"/>
  <c r="I1673" i="5"/>
  <c r="E1673" i="5"/>
  <c r="X1673" i="5"/>
  <c r="J1674" i="5"/>
  <c r="I1674" i="5"/>
  <c r="F1674" i="5"/>
  <c r="H1674" i="5"/>
  <c r="G1674" i="5"/>
  <c r="R1674" i="5"/>
  <c r="E1674" i="5"/>
  <c r="X1674" i="5"/>
  <c r="F1675" i="5"/>
  <c r="R1675" i="5"/>
  <c r="G1675" i="5"/>
  <c r="J1675" i="5"/>
  <c r="H1675" i="5"/>
  <c r="I1675" i="5"/>
  <c r="E1675" i="5"/>
  <c r="X1675" i="5"/>
  <c r="G1676" i="5"/>
  <c r="F1676" i="5"/>
  <c r="H1676" i="5"/>
  <c r="I1676" i="5"/>
  <c r="J1676" i="5"/>
  <c r="R1676" i="5"/>
  <c r="E1676" i="5"/>
  <c r="X1676" i="5"/>
  <c r="G1677" i="5"/>
  <c r="R1677" i="5"/>
  <c r="J1677" i="5"/>
  <c r="H1677" i="5"/>
  <c r="I1677" i="5"/>
  <c r="F1677" i="5"/>
  <c r="E1677" i="5"/>
  <c r="X1677" i="5"/>
  <c r="F1678" i="5"/>
  <c r="J1678" i="5"/>
  <c r="I1678" i="5"/>
  <c r="H1678" i="5"/>
  <c r="R1678" i="5"/>
  <c r="G1678" i="5"/>
  <c r="E1678" i="5"/>
  <c r="X1678" i="5"/>
  <c r="J1679" i="5"/>
  <c r="F1679" i="5"/>
  <c r="G1679" i="5"/>
  <c r="R1679" i="5"/>
  <c r="H1679" i="5"/>
  <c r="I1679" i="5"/>
  <c r="E1679" i="5"/>
  <c r="X1679" i="5"/>
  <c r="J1680" i="5"/>
  <c r="R1680" i="5"/>
  <c r="I1680" i="5"/>
  <c r="G1680" i="5"/>
  <c r="H1680" i="5"/>
  <c r="F1680" i="5"/>
  <c r="E1680" i="5"/>
  <c r="X1680" i="5"/>
  <c r="H1681" i="5"/>
  <c r="I1681" i="5"/>
  <c r="F1681" i="5"/>
  <c r="G1681" i="5"/>
  <c r="R1681" i="5"/>
  <c r="J1681" i="5"/>
  <c r="E1681" i="5"/>
  <c r="X1681" i="5"/>
  <c r="G1682" i="5"/>
  <c r="J1682" i="5"/>
  <c r="R1682" i="5"/>
  <c r="F1682" i="5"/>
  <c r="H1682" i="5"/>
  <c r="I1682" i="5"/>
  <c r="E1682" i="5"/>
  <c r="X1682" i="5"/>
  <c r="G1683" i="5"/>
  <c r="F1683" i="5"/>
  <c r="H1683" i="5"/>
  <c r="I1683" i="5"/>
  <c r="J1683" i="5"/>
  <c r="R1683" i="5"/>
  <c r="E1683" i="5"/>
  <c r="X1683" i="5"/>
  <c r="J1684" i="5"/>
  <c r="G1684" i="5"/>
  <c r="H1684" i="5"/>
  <c r="R1684" i="5"/>
  <c r="I1684" i="5"/>
  <c r="F1684" i="5"/>
  <c r="E1684" i="5"/>
  <c r="X1684" i="5"/>
  <c r="V1685" i="5"/>
  <c r="G1686" i="5"/>
  <c r="F1686" i="5"/>
  <c r="R1686" i="5"/>
  <c r="H1686" i="5"/>
  <c r="J1686" i="5"/>
  <c r="I1686" i="5"/>
  <c r="E1686" i="5"/>
  <c r="X1686" i="5"/>
  <c r="I1687" i="5"/>
  <c r="H1687" i="5"/>
  <c r="F1687" i="5"/>
  <c r="G1687" i="5"/>
  <c r="J1687" i="5"/>
  <c r="R1687" i="5"/>
  <c r="E1687" i="5"/>
  <c r="X1687" i="5"/>
  <c r="J1688" i="5"/>
  <c r="G1688" i="5"/>
  <c r="H1688" i="5"/>
  <c r="R1688" i="5"/>
  <c r="I1688" i="5"/>
  <c r="F1688" i="5"/>
  <c r="E1688" i="5"/>
  <c r="X1688" i="5"/>
  <c r="G1689" i="5"/>
  <c r="R1689" i="5"/>
  <c r="J1689" i="5"/>
  <c r="F1689" i="5"/>
  <c r="H1689" i="5"/>
  <c r="I1689" i="5"/>
  <c r="E1689" i="5"/>
  <c r="X1689" i="5"/>
  <c r="R1690" i="5"/>
  <c r="I1690" i="5"/>
  <c r="H1690" i="5"/>
  <c r="G1690" i="5"/>
  <c r="J1690" i="5"/>
  <c r="F1690" i="5"/>
  <c r="E1690" i="5"/>
  <c r="X1690" i="5"/>
  <c r="H1691" i="5"/>
  <c r="G1691" i="5"/>
  <c r="I1691" i="5"/>
  <c r="F1691" i="5"/>
  <c r="R1691" i="5"/>
  <c r="J1691" i="5"/>
  <c r="E1691" i="5"/>
  <c r="X1691" i="5"/>
  <c r="G1692" i="5"/>
  <c r="H1692" i="5"/>
  <c r="I1692" i="5"/>
  <c r="J1692" i="5"/>
  <c r="R1692" i="5"/>
  <c r="F1692" i="5"/>
  <c r="E1692" i="5"/>
  <c r="X1692" i="5"/>
  <c r="J1693" i="5"/>
  <c r="H1693" i="5"/>
  <c r="F1693" i="5"/>
  <c r="G1693" i="5"/>
  <c r="R1693" i="5"/>
  <c r="I1693" i="5"/>
  <c r="E1693" i="5"/>
  <c r="X1693" i="5"/>
  <c r="J1694" i="5"/>
  <c r="H1694" i="5"/>
  <c r="F1694" i="5"/>
  <c r="R1694" i="5"/>
  <c r="G1694" i="5"/>
  <c r="I1694" i="5"/>
  <c r="E1694" i="5"/>
  <c r="X1694" i="5"/>
  <c r="G1695" i="5"/>
  <c r="F1695" i="5"/>
  <c r="H1695" i="5"/>
  <c r="I1695" i="5"/>
  <c r="J1695" i="5"/>
  <c r="R1695" i="5"/>
  <c r="E1695" i="5"/>
  <c r="X1695" i="5"/>
  <c r="F1696" i="5"/>
  <c r="G1696" i="5"/>
  <c r="I1696" i="5"/>
  <c r="H1696" i="5"/>
  <c r="R1696" i="5"/>
  <c r="J1696" i="5"/>
  <c r="E1696" i="5"/>
  <c r="X1696" i="5"/>
  <c r="I1697" i="5"/>
  <c r="G1697" i="5"/>
  <c r="H1697" i="5"/>
  <c r="F1697" i="5"/>
  <c r="R1697" i="5"/>
  <c r="J1697" i="5"/>
  <c r="E1697" i="5"/>
  <c r="X1697" i="5"/>
  <c r="G1698" i="5"/>
  <c r="J1698" i="5"/>
  <c r="R1698" i="5"/>
  <c r="F1698" i="5"/>
  <c r="H1698" i="5"/>
  <c r="I1698" i="5"/>
  <c r="E1698" i="5"/>
  <c r="X1698" i="5"/>
  <c r="F1699" i="5"/>
  <c r="R1699" i="5"/>
  <c r="I1699" i="5"/>
  <c r="G1699" i="5"/>
  <c r="J1699" i="5"/>
  <c r="H1699" i="5"/>
  <c r="E1699" i="5"/>
  <c r="X1699" i="5"/>
  <c r="R1700" i="5"/>
  <c r="F1700" i="5"/>
  <c r="H1700" i="5"/>
  <c r="J1700" i="5"/>
  <c r="I1700" i="5"/>
  <c r="G1700" i="5"/>
  <c r="E1700" i="5"/>
  <c r="X1700" i="5"/>
  <c r="I1701" i="5"/>
  <c r="H1701" i="5"/>
  <c r="G1701" i="5"/>
  <c r="F1701" i="5"/>
  <c r="R1701" i="5"/>
  <c r="J1701" i="5"/>
  <c r="E1701" i="5"/>
  <c r="X1701" i="5"/>
  <c r="R1702" i="5"/>
  <c r="J1702" i="5"/>
  <c r="I1702" i="5"/>
  <c r="G1702" i="5"/>
  <c r="F1702" i="5"/>
  <c r="H1702" i="5"/>
  <c r="E1702" i="5"/>
  <c r="X1702" i="5"/>
  <c r="I1703" i="5"/>
  <c r="H1703" i="5"/>
  <c r="R1703" i="5"/>
  <c r="G1703" i="5"/>
  <c r="J1703" i="5"/>
  <c r="F1703" i="5"/>
  <c r="E1703" i="5"/>
  <c r="X1703" i="5"/>
  <c r="G1704" i="5"/>
  <c r="H1704" i="5"/>
  <c r="I1704" i="5"/>
  <c r="J1704" i="5"/>
  <c r="R1704" i="5"/>
  <c r="F1704" i="5"/>
  <c r="E1704" i="5"/>
  <c r="X1704" i="5"/>
  <c r="G1705" i="5"/>
  <c r="R1705" i="5"/>
  <c r="J1705" i="5"/>
  <c r="F1705" i="5"/>
  <c r="H1705" i="5"/>
  <c r="I1705" i="5"/>
  <c r="E1705" i="5"/>
  <c r="X1705" i="5"/>
  <c r="R1706" i="5"/>
  <c r="H1706" i="5"/>
  <c r="J1706" i="5"/>
  <c r="F1706" i="5"/>
  <c r="I1706" i="5"/>
  <c r="G1706" i="5"/>
  <c r="E1706" i="5"/>
  <c r="X1706" i="5"/>
  <c r="I1707" i="5"/>
  <c r="J1707" i="5"/>
  <c r="H1707" i="5"/>
  <c r="R1707" i="5"/>
  <c r="G1707" i="5"/>
  <c r="F1707" i="5"/>
  <c r="E1707" i="5"/>
  <c r="X1707" i="5"/>
  <c r="H1708" i="5"/>
  <c r="R1708" i="5"/>
  <c r="G1708" i="5"/>
  <c r="F1708" i="5"/>
  <c r="I1708" i="5"/>
  <c r="J1708" i="5"/>
  <c r="E1708" i="5"/>
  <c r="X1708" i="5"/>
  <c r="V1709" i="5"/>
  <c r="R1710" i="5"/>
  <c r="H1710" i="5"/>
  <c r="F1710" i="5"/>
  <c r="G1710" i="5"/>
  <c r="I1710" i="5"/>
  <c r="J1710" i="5"/>
  <c r="E1710" i="5"/>
  <c r="X1710" i="5"/>
  <c r="J1711" i="5"/>
  <c r="R1711" i="5"/>
  <c r="G1711" i="5"/>
  <c r="I1711" i="5"/>
  <c r="F1711" i="5"/>
  <c r="H1711" i="5"/>
  <c r="E1711" i="5"/>
  <c r="X1711" i="5"/>
  <c r="F1712" i="5"/>
  <c r="R1712" i="5"/>
  <c r="J1712" i="5"/>
  <c r="G1712" i="5"/>
  <c r="H1712" i="5"/>
  <c r="I1712" i="5"/>
  <c r="E1712" i="5"/>
  <c r="X1712" i="5"/>
  <c r="F1713" i="5"/>
  <c r="I1713" i="5"/>
  <c r="G1713" i="5"/>
  <c r="J1713" i="5"/>
  <c r="H1713" i="5"/>
  <c r="R1713" i="5"/>
  <c r="E1713" i="5"/>
  <c r="X1713" i="5"/>
  <c r="G1714" i="5"/>
  <c r="J1714" i="5"/>
  <c r="R1714" i="5"/>
  <c r="F1714" i="5"/>
  <c r="H1714" i="5"/>
  <c r="I1714" i="5"/>
  <c r="E1714" i="5"/>
  <c r="X1714" i="5"/>
  <c r="J1715" i="5"/>
  <c r="G1715" i="5"/>
  <c r="R1715" i="5"/>
  <c r="I1715" i="5"/>
  <c r="F1715" i="5"/>
  <c r="H1715" i="5"/>
  <c r="E1715" i="5"/>
  <c r="X1715" i="5"/>
  <c r="I1716" i="5"/>
  <c r="J1716" i="5"/>
  <c r="H1716" i="5"/>
  <c r="G1716" i="5"/>
  <c r="R1716" i="5"/>
  <c r="F1716" i="5"/>
  <c r="E1716" i="5"/>
  <c r="X1716" i="5"/>
  <c r="V1717" i="5"/>
  <c r="H1718" i="5"/>
  <c r="G1718" i="5"/>
  <c r="F1718" i="5"/>
  <c r="R1718" i="5"/>
  <c r="J1718" i="5"/>
  <c r="I1718" i="5"/>
  <c r="E1718" i="5"/>
  <c r="X1718" i="5"/>
  <c r="I1719" i="5"/>
  <c r="F1719" i="5"/>
  <c r="J1719" i="5"/>
  <c r="R1719" i="5"/>
  <c r="G1719" i="5"/>
  <c r="H1719" i="5"/>
  <c r="E1719" i="5"/>
  <c r="X1719" i="5"/>
  <c r="G1720" i="5"/>
  <c r="H1720" i="5"/>
  <c r="I1720" i="5"/>
  <c r="J1720" i="5"/>
  <c r="R1720" i="5"/>
  <c r="F1720" i="5"/>
  <c r="E1720" i="5"/>
  <c r="X1720" i="5"/>
  <c r="G1721" i="5"/>
  <c r="R1721" i="5"/>
  <c r="J1721" i="5"/>
  <c r="F1721" i="5"/>
  <c r="H1721" i="5"/>
  <c r="I1721" i="5"/>
  <c r="E1721" i="5"/>
  <c r="X1721" i="5"/>
  <c r="F1722" i="5"/>
  <c r="R1722" i="5"/>
  <c r="I1722" i="5"/>
  <c r="G1722" i="5"/>
  <c r="H1722" i="5"/>
  <c r="J1722" i="5"/>
  <c r="E1722" i="5"/>
  <c r="X1722" i="5"/>
  <c r="G1723" i="5"/>
  <c r="H1723" i="5"/>
  <c r="F1723" i="5"/>
  <c r="I1723" i="5"/>
  <c r="R1723" i="5"/>
  <c r="J1723" i="5"/>
  <c r="E1723" i="5"/>
  <c r="X1723" i="5"/>
  <c r="J1724" i="5"/>
  <c r="I1724" i="5"/>
  <c r="G1724" i="5"/>
  <c r="R1724" i="5"/>
  <c r="H1724" i="5"/>
  <c r="F1724" i="5"/>
  <c r="E1724" i="5"/>
  <c r="X1724" i="5"/>
  <c r="R1725" i="5"/>
  <c r="J1725" i="5"/>
  <c r="H1725" i="5"/>
  <c r="F1725" i="5"/>
  <c r="G1725" i="5"/>
  <c r="I1725" i="5"/>
  <c r="E1725" i="5"/>
  <c r="X1725" i="5"/>
  <c r="I1726" i="5"/>
  <c r="R1726" i="5"/>
  <c r="J1726" i="5"/>
  <c r="F1726" i="5"/>
  <c r="G1726" i="5"/>
  <c r="H1726" i="5"/>
  <c r="E1726" i="5"/>
  <c r="X1726" i="5"/>
  <c r="R1727" i="5"/>
  <c r="F1727" i="5"/>
  <c r="G1727" i="5"/>
  <c r="I1727" i="5"/>
  <c r="H1727" i="5"/>
  <c r="J1727" i="5"/>
  <c r="E1727" i="5"/>
  <c r="X1727" i="5"/>
  <c r="G1728" i="5"/>
  <c r="H1728" i="5"/>
  <c r="I1728" i="5"/>
  <c r="J1728" i="5"/>
  <c r="R1728" i="5"/>
  <c r="F1728" i="5"/>
  <c r="E1728" i="5"/>
  <c r="X1728" i="5"/>
  <c r="G1729" i="5"/>
  <c r="R1729" i="5"/>
  <c r="J1729" i="5"/>
  <c r="I1729" i="5"/>
  <c r="F1729" i="5"/>
  <c r="H1729" i="5"/>
  <c r="E1729" i="5"/>
  <c r="X1729" i="5"/>
  <c r="G1730" i="5"/>
  <c r="J1730" i="5"/>
  <c r="R1730" i="5"/>
  <c r="F1730" i="5"/>
  <c r="H1730" i="5"/>
  <c r="I1730" i="5"/>
  <c r="E1730" i="5"/>
  <c r="X1730" i="5"/>
  <c r="F1731" i="5"/>
  <c r="H1731" i="5"/>
  <c r="I1731" i="5"/>
  <c r="R1731" i="5"/>
  <c r="G1731" i="5"/>
  <c r="J1731" i="5"/>
  <c r="E1731" i="5"/>
  <c r="X1731" i="5"/>
  <c r="G1732" i="5"/>
  <c r="R1732" i="5"/>
  <c r="J1732" i="5"/>
  <c r="H1732" i="5"/>
  <c r="F1732" i="5"/>
  <c r="I1732" i="5"/>
  <c r="E1732" i="5"/>
  <c r="X1732" i="5"/>
  <c r="F1733" i="5"/>
  <c r="H1733" i="5"/>
  <c r="I1733" i="5"/>
  <c r="J1733" i="5"/>
  <c r="G1733" i="5"/>
  <c r="R1733" i="5"/>
  <c r="E1733" i="5"/>
  <c r="X1733" i="5"/>
  <c r="R1734" i="5"/>
  <c r="I1734" i="5"/>
  <c r="G1734" i="5"/>
  <c r="F1734" i="5"/>
  <c r="J1734" i="5"/>
  <c r="H1734" i="5"/>
  <c r="E1734" i="5"/>
  <c r="X1734" i="5"/>
  <c r="J1735" i="5"/>
  <c r="G1735" i="5"/>
  <c r="I1735" i="5"/>
  <c r="F1735" i="5"/>
  <c r="H1735" i="5"/>
  <c r="R1735" i="5"/>
  <c r="E1735" i="5"/>
  <c r="X1735" i="5"/>
  <c r="G1736" i="5"/>
  <c r="H1736" i="5"/>
  <c r="F1736" i="5"/>
  <c r="J1736" i="5"/>
  <c r="R1736" i="5"/>
  <c r="I1736" i="5"/>
  <c r="E1736" i="5"/>
  <c r="X1736" i="5"/>
  <c r="F1737" i="5"/>
  <c r="R1737" i="5"/>
  <c r="H1737" i="5"/>
  <c r="G1737" i="5"/>
  <c r="I1737" i="5"/>
  <c r="J1737" i="5"/>
  <c r="E1737" i="5"/>
  <c r="X1737" i="5"/>
  <c r="I1738" i="5"/>
  <c r="G1738" i="5"/>
  <c r="J1738" i="5"/>
  <c r="R1738" i="5"/>
  <c r="F1738" i="5"/>
  <c r="H1738" i="5"/>
  <c r="E1738" i="5"/>
  <c r="X1738" i="5"/>
  <c r="F1739" i="5"/>
  <c r="G1739" i="5"/>
  <c r="H1739" i="5"/>
  <c r="R1739" i="5"/>
  <c r="I1739" i="5"/>
  <c r="J1739" i="5"/>
  <c r="E1739" i="5"/>
  <c r="X1739" i="5"/>
  <c r="G1740" i="5"/>
  <c r="J1740" i="5"/>
  <c r="H1740" i="5"/>
  <c r="R1740" i="5"/>
  <c r="F1740" i="5"/>
  <c r="I1740" i="5"/>
  <c r="E1740" i="5"/>
  <c r="X1740" i="5"/>
  <c r="G1741" i="5"/>
  <c r="F1741" i="5"/>
  <c r="H1741" i="5"/>
  <c r="I1741" i="5"/>
  <c r="J1741" i="5"/>
  <c r="R1741" i="5"/>
  <c r="E1741" i="5"/>
  <c r="X1741" i="5"/>
  <c r="R1742" i="5"/>
  <c r="F1742" i="5"/>
  <c r="I1742" i="5"/>
  <c r="G1742" i="5"/>
  <c r="J1742" i="5"/>
  <c r="H1742" i="5"/>
  <c r="E1742" i="5"/>
  <c r="X1742" i="5"/>
  <c r="G1743" i="5"/>
  <c r="H1743" i="5"/>
  <c r="F1743" i="5"/>
  <c r="I1743" i="5"/>
  <c r="J1743" i="5"/>
  <c r="R1743" i="5"/>
  <c r="E1743" i="5"/>
  <c r="X1743" i="5"/>
  <c r="R1744" i="5"/>
  <c r="G1744" i="5"/>
  <c r="J1744" i="5"/>
  <c r="H1744" i="5"/>
  <c r="F1744" i="5"/>
  <c r="I1744" i="5"/>
  <c r="E1744" i="5"/>
  <c r="X1744" i="5"/>
  <c r="G1745" i="5"/>
  <c r="R1745" i="5"/>
  <c r="F1745" i="5"/>
  <c r="H1745" i="5"/>
  <c r="I1745" i="5"/>
  <c r="J1745" i="5"/>
  <c r="E1745" i="5"/>
  <c r="X1745" i="5"/>
  <c r="R1746" i="5"/>
  <c r="J1746" i="5"/>
  <c r="H1746" i="5"/>
  <c r="G1746" i="5"/>
  <c r="F1746" i="5"/>
  <c r="I1746" i="5"/>
  <c r="E1746" i="5"/>
  <c r="X1746" i="5"/>
  <c r="J1747" i="5"/>
  <c r="I1747" i="5"/>
  <c r="G1747" i="5"/>
  <c r="H1747" i="5"/>
  <c r="R1747" i="5"/>
  <c r="F1747" i="5"/>
  <c r="E1747" i="5"/>
  <c r="X1747" i="5"/>
  <c r="G1748" i="5"/>
  <c r="I1748" i="5"/>
  <c r="F1748" i="5"/>
  <c r="H1748" i="5"/>
  <c r="J1748" i="5"/>
  <c r="R1748" i="5"/>
  <c r="E1748" i="5"/>
  <c r="X1748" i="5"/>
  <c r="G1749" i="5"/>
  <c r="H1749" i="5"/>
  <c r="F1749" i="5"/>
  <c r="J1749" i="5"/>
  <c r="I1749" i="5"/>
  <c r="R1749" i="5"/>
  <c r="E1749" i="5"/>
  <c r="X1749" i="5"/>
  <c r="H1750" i="5"/>
  <c r="I1750" i="5"/>
  <c r="F1750" i="5"/>
  <c r="R1750" i="5"/>
  <c r="G1750" i="5"/>
  <c r="J1750" i="5"/>
  <c r="E1750" i="5"/>
  <c r="X1750" i="5"/>
  <c r="G1751" i="5"/>
  <c r="F1751" i="5"/>
  <c r="H1751" i="5"/>
  <c r="I1751" i="5"/>
  <c r="J1751" i="5"/>
  <c r="R1751" i="5"/>
  <c r="E1751" i="5"/>
  <c r="X1751" i="5"/>
  <c r="G1752" i="5"/>
  <c r="F1752" i="5"/>
  <c r="I1752" i="5"/>
  <c r="J1752" i="5"/>
  <c r="H1752" i="5"/>
  <c r="R1752" i="5"/>
  <c r="E1752" i="5"/>
  <c r="X1752" i="5"/>
  <c r="G1753" i="5"/>
  <c r="I1753" i="5"/>
  <c r="R1753" i="5"/>
  <c r="J1753" i="5"/>
  <c r="F1753" i="5"/>
  <c r="H1753" i="5"/>
  <c r="E1753" i="5"/>
  <c r="X1753" i="5"/>
  <c r="J1754" i="5"/>
  <c r="G1754" i="5"/>
  <c r="I1754" i="5"/>
  <c r="H1754" i="5"/>
  <c r="R1754" i="5"/>
  <c r="F1754" i="5"/>
  <c r="E1754" i="5"/>
  <c r="X1754" i="5"/>
  <c r="R1755" i="5"/>
  <c r="F1755" i="5"/>
  <c r="G1755" i="5"/>
  <c r="I1755" i="5"/>
  <c r="H1755" i="5"/>
  <c r="J1755" i="5"/>
  <c r="E1755" i="5"/>
  <c r="X1755" i="5"/>
  <c r="G1756" i="5"/>
  <c r="F1756" i="5"/>
  <c r="R1756" i="5"/>
  <c r="H1756" i="5"/>
  <c r="I1756" i="5"/>
  <c r="J1756" i="5"/>
  <c r="E1756" i="5"/>
  <c r="X1756" i="5"/>
  <c r="G1757" i="5"/>
  <c r="F1757" i="5"/>
  <c r="H1757" i="5"/>
  <c r="I1757" i="5"/>
  <c r="J1757" i="5"/>
  <c r="R1757" i="5"/>
  <c r="E1757" i="5"/>
  <c r="X1757" i="5"/>
  <c r="G1758" i="5"/>
  <c r="H1758" i="5"/>
  <c r="I1758" i="5"/>
  <c r="R1758" i="5"/>
  <c r="F1758" i="5"/>
  <c r="J1758" i="5"/>
  <c r="E1758" i="5"/>
  <c r="X1758" i="5"/>
  <c r="R1759" i="5"/>
  <c r="F1759" i="5"/>
  <c r="J1759" i="5"/>
  <c r="H1759" i="5"/>
  <c r="G1759" i="5"/>
  <c r="I1759" i="5"/>
  <c r="E1759" i="5"/>
  <c r="X1759" i="5"/>
  <c r="G1760" i="5"/>
  <c r="F1760" i="5"/>
  <c r="R1760" i="5"/>
  <c r="H1760" i="5"/>
  <c r="I1760" i="5"/>
  <c r="J1760" i="5"/>
  <c r="E1760" i="5"/>
  <c r="X1760" i="5"/>
  <c r="F1761" i="5"/>
  <c r="G1761" i="5"/>
  <c r="J1761" i="5"/>
  <c r="H1761" i="5"/>
  <c r="I1761" i="5"/>
  <c r="R1761" i="5"/>
  <c r="E1761" i="5"/>
  <c r="X1761" i="5"/>
  <c r="G1762" i="5"/>
  <c r="I1762" i="5"/>
  <c r="R1762" i="5"/>
  <c r="F1762" i="5"/>
  <c r="J1762" i="5"/>
  <c r="H1762" i="5"/>
  <c r="E1762" i="5"/>
  <c r="X1762" i="5"/>
  <c r="F1763" i="5"/>
  <c r="I1763" i="5"/>
  <c r="G1763" i="5"/>
  <c r="H1763" i="5"/>
  <c r="J1763" i="5"/>
  <c r="R1763" i="5"/>
  <c r="E1763" i="5"/>
  <c r="X1763" i="5"/>
  <c r="G1764" i="5"/>
  <c r="H1764" i="5"/>
  <c r="I1764" i="5"/>
  <c r="J1764" i="5"/>
  <c r="F1764" i="5"/>
  <c r="R1764" i="5"/>
  <c r="E1764" i="5"/>
  <c r="X1764" i="5"/>
  <c r="G1765" i="5"/>
  <c r="I1765" i="5"/>
  <c r="J1765" i="5"/>
  <c r="R1765" i="5"/>
  <c r="F1765" i="5"/>
  <c r="H1765" i="5"/>
  <c r="E1765" i="5"/>
  <c r="X1765" i="5"/>
  <c r="G1766" i="5"/>
  <c r="H1766" i="5"/>
  <c r="J1766" i="5"/>
  <c r="I1766" i="5"/>
  <c r="R1766" i="5"/>
  <c r="F1766" i="5"/>
  <c r="E1766" i="5"/>
  <c r="X1766" i="5"/>
  <c r="G1767" i="5"/>
  <c r="I1767" i="5"/>
  <c r="J1767" i="5"/>
  <c r="R1767" i="5"/>
  <c r="F1767" i="5"/>
  <c r="H1767" i="5"/>
  <c r="E1767" i="5"/>
  <c r="X1767" i="5"/>
  <c r="G1768" i="5"/>
  <c r="F1768" i="5"/>
  <c r="H1768" i="5"/>
  <c r="I1768" i="5"/>
  <c r="J1768" i="5"/>
  <c r="R1768" i="5"/>
  <c r="E1768" i="5"/>
  <c r="X1768" i="5"/>
  <c r="G1769" i="5"/>
  <c r="F1769" i="5"/>
  <c r="H1769" i="5"/>
  <c r="I1769" i="5"/>
  <c r="J1769" i="5"/>
  <c r="R1769" i="5"/>
  <c r="E1769" i="5"/>
  <c r="X1769" i="5"/>
  <c r="R1770" i="5"/>
  <c r="I1770" i="5"/>
  <c r="G1770" i="5"/>
  <c r="F1770" i="5"/>
  <c r="J1770" i="5"/>
  <c r="H1770" i="5"/>
  <c r="E1770" i="5"/>
  <c r="X1770" i="5"/>
  <c r="I1771" i="5"/>
  <c r="J1771" i="5"/>
  <c r="G1771" i="5"/>
  <c r="R1771" i="5"/>
  <c r="F1771" i="5"/>
  <c r="H1771" i="5"/>
  <c r="E1771" i="5"/>
  <c r="X1771" i="5"/>
  <c r="G1772" i="5"/>
  <c r="H1772" i="5"/>
  <c r="I1772" i="5"/>
  <c r="F1772" i="5"/>
  <c r="J1772" i="5"/>
  <c r="R1772" i="5"/>
  <c r="E1772" i="5"/>
  <c r="X1772" i="5"/>
  <c r="G1773" i="5"/>
  <c r="F1773" i="5"/>
  <c r="H1773" i="5"/>
  <c r="I1773" i="5"/>
  <c r="J1773" i="5"/>
  <c r="R1773" i="5"/>
  <c r="E1773" i="5"/>
  <c r="X1773" i="5"/>
  <c r="H1774" i="5"/>
  <c r="F1774" i="5"/>
  <c r="G1774" i="5"/>
  <c r="R1774" i="5"/>
  <c r="J1774" i="5"/>
  <c r="I1774" i="5"/>
  <c r="E1774" i="5"/>
  <c r="X1774" i="5"/>
  <c r="F1775" i="5"/>
  <c r="R1775" i="5"/>
  <c r="G1775" i="5"/>
  <c r="H1775" i="5"/>
  <c r="I1775" i="5"/>
  <c r="J1775" i="5"/>
  <c r="E1775" i="5"/>
  <c r="X1775" i="5"/>
  <c r="R1776" i="5"/>
  <c r="F1776" i="5"/>
  <c r="I1776" i="5"/>
  <c r="G1776" i="5"/>
  <c r="J1776" i="5"/>
  <c r="H1776" i="5"/>
  <c r="E1776" i="5"/>
  <c r="X1776" i="5"/>
  <c r="G1777" i="5"/>
  <c r="H1777" i="5"/>
  <c r="I1777" i="5"/>
  <c r="J1777" i="5"/>
  <c r="R1777" i="5"/>
  <c r="F1777" i="5"/>
  <c r="E1777" i="5"/>
  <c r="X1777" i="5"/>
  <c r="G1778" i="5"/>
  <c r="H1778" i="5"/>
  <c r="I1778" i="5"/>
  <c r="J1778" i="5"/>
  <c r="R1778" i="5"/>
  <c r="F1778" i="5"/>
  <c r="E1778" i="5"/>
  <c r="X1778" i="5"/>
  <c r="R1779" i="5"/>
  <c r="F1779" i="5"/>
  <c r="J1779" i="5"/>
  <c r="G1779" i="5"/>
  <c r="I1779" i="5"/>
  <c r="H1779" i="5"/>
  <c r="E1779" i="5"/>
  <c r="X1779" i="5"/>
  <c r="G1780" i="5"/>
  <c r="R1780" i="5"/>
  <c r="J1780" i="5"/>
  <c r="I1780" i="5"/>
  <c r="F1780" i="5"/>
  <c r="H1780" i="5"/>
  <c r="E1780" i="5"/>
  <c r="X1780" i="5"/>
  <c r="G1781" i="5"/>
  <c r="H1781" i="5"/>
  <c r="I1781" i="5"/>
  <c r="J1781" i="5"/>
  <c r="R1781" i="5"/>
  <c r="F1781" i="5"/>
  <c r="E1781" i="5"/>
  <c r="X1781" i="5"/>
  <c r="G1782" i="5"/>
  <c r="H1782" i="5"/>
  <c r="I1782" i="5"/>
  <c r="J1782" i="5"/>
  <c r="R1782" i="5"/>
  <c r="F1782" i="5"/>
  <c r="E1782" i="5"/>
  <c r="X1782" i="5"/>
  <c r="R1783" i="5"/>
  <c r="H1783" i="5"/>
  <c r="F1783" i="5"/>
  <c r="J1783" i="5"/>
  <c r="G1783" i="5"/>
  <c r="I1783" i="5"/>
  <c r="E1783" i="5"/>
  <c r="X1783" i="5"/>
  <c r="F1784" i="5"/>
  <c r="I1784" i="5"/>
  <c r="H1784" i="5"/>
  <c r="G1784" i="5"/>
  <c r="J1784" i="5"/>
  <c r="R1784" i="5"/>
  <c r="E1784" i="5"/>
  <c r="X1784" i="5"/>
  <c r="G1785" i="5"/>
  <c r="H1785" i="5"/>
  <c r="I1785" i="5"/>
  <c r="J1785" i="5"/>
  <c r="R1785" i="5"/>
  <c r="F1785" i="5"/>
  <c r="E1785" i="5"/>
  <c r="X1785" i="5"/>
  <c r="J1786" i="5"/>
  <c r="H1786" i="5"/>
  <c r="I1786" i="5"/>
  <c r="G1786" i="5"/>
  <c r="R1786" i="5"/>
  <c r="F1786" i="5"/>
  <c r="E1786" i="5"/>
  <c r="X1786" i="5"/>
  <c r="G1787" i="5"/>
  <c r="I1787" i="5"/>
  <c r="J1787" i="5"/>
  <c r="R1787" i="5"/>
  <c r="F1787" i="5"/>
  <c r="H1787" i="5"/>
  <c r="E1787" i="5"/>
  <c r="X1787" i="5"/>
  <c r="J1788" i="5"/>
  <c r="G1788" i="5"/>
  <c r="R1788" i="5"/>
  <c r="I1788" i="5"/>
  <c r="H1788" i="5"/>
  <c r="F1788" i="5"/>
  <c r="E1788" i="5"/>
  <c r="X1788" i="5"/>
  <c r="G1789" i="5"/>
  <c r="H1789" i="5"/>
  <c r="I1789" i="5"/>
  <c r="J1789" i="5"/>
  <c r="R1789" i="5"/>
  <c r="F1789" i="5"/>
  <c r="E1789" i="5"/>
  <c r="X1789" i="5"/>
  <c r="G1790" i="5"/>
  <c r="H1790" i="5"/>
  <c r="I1790" i="5"/>
  <c r="J1790" i="5"/>
  <c r="R1790" i="5"/>
  <c r="F1790" i="5"/>
  <c r="E1790" i="5"/>
  <c r="X1790" i="5"/>
  <c r="G1791" i="5"/>
  <c r="H1791" i="5"/>
  <c r="J1791" i="5"/>
  <c r="R1791" i="5"/>
  <c r="F1791" i="5"/>
  <c r="I1791" i="5"/>
  <c r="E1791" i="5"/>
  <c r="X1791" i="5"/>
  <c r="J1792" i="5"/>
  <c r="G1792" i="5"/>
  <c r="R1792" i="5"/>
  <c r="I1792" i="5"/>
  <c r="H1792" i="5"/>
  <c r="F1792" i="5"/>
  <c r="E1792" i="5"/>
  <c r="X1792" i="5"/>
  <c r="G1793" i="5"/>
  <c r="H1793" i="5"/>
  <c r="I1793" i="5"/>
  <c r="J1793" i="5"/>
  <c r="R1793" i="5"/>
  <c r="F1793" i="5"/>
  <c r="E1793" i="5"/>
  <c r="X1793" i="5"/>
  <c r="G1794" i="5"/>
  <c r="H1794" i="5"/>
  <c r="I1794" i="5"/>
  <c r="J1794" i="5"/>
  <c r="R1794" i="5"/>
  <c r="F1794" i="5"/>
  <c r="E1794" i="5"/>
  <c r="X1794" i="5"/>
  <c r="J1795" i="5"/>
  <c r="R1795" i="5"/>
  <c r="G1795" i="5"/>
  <c r="F1795" i="5"/>
  <c r="H1795" i="5"/>
  <c r="I1795" i="5"/>
  <c r="E1795" i="5"/>
  <c r="X1795" i="5"/>
  <c r="F1796" i="5"/>
  <c r="R1796" i="5"/>
  <c r="J1796" i="5"/>
  <c r="I1796" i="5"/>
  <c r="G1796" i="5"/>
  <c r="H1796" i="5"/>
  <c r="E1796" i="5"/>
  <c r="X1796" i="5"/>
  <c r="G1797" i="5"/>
  <c r="H1797" i="5"/>
  <c r="I1797" i="5"/>
  <c r="J1797" i="5"/>
  <c r="R1797" i="5"/>
  <c r="F1797" i="5"/>
  <c r="E1797" i="5"/>
  <c r="X1797" i="5"/>
  <c r="G1798" i="5"/>
  <c r="H1798" i="5"/>
  <c r="I1798" i="5"/>
  <c r="J1798" i="5"/>
  <c r="R1798" i="5"/>
  <c r="F1798" i="5"/>
  <c r="E1798" i="5"/>
  <c r="X1798" i="5"/>
  <c r="G1799" i="5"/>
  <c r="F1799" i="5"/>
  <c r="J1799" i="5"/>
  <c r="R1799" i="5"/>
  <c r="I1799" i="5"/>
  <c r="H1799" i="5"/>
  <c r="E1799" i="5"/>
  <c r="X1799" i="5"/>
  <c r="R1800" i="5"/>
  <c r="I1800" i="5"/>
  <c r="H1800" i="5"/>
  <c r="G1800" i="5"/>
  <c r="F1800" i="5"/>
  <c r="J1800" i="5"/>
  <c r="E1800" i="5"/>
  <c r="X1800" i="5"/>
  <c r="H1801" i="5"/>
  <c r="G1801" i="5"/>
  <c r="J1801" i="5"/>
  <c r="R1801" i="5"/>
  <c r="I1801" i="5"/>
  <c r="F1801" i="5"/>
  <c r="E1801" i="5"/>
  <c r="X1801" i="5"/>
  <c r="G1802" i="5"/>
  <c r="H1802" i="5"/>
  <c r="I1802" i="5"/>
  <c r="J1802" i="5"/>
  <c r="R1802" i="5"/>
  <c r="F1802" i="5"/>
  <c r="E1802" i="5"/>
  <c r="X1802" i="5"/>
  <c r="I1803" i="5"/>
  <c r="F1803" i="5"/>
  <c r="G1803" i="5"/>
  <c r="J1803" i="5"/>
  <c r="H1803" i="5"/>
  <c r="R1803" i="5"/>
  <c r="E1803" i="5"/>
  <c r="X1803" i="5"/>
  <c r="R1804" i="5"/>
  <c r="I1804" i="5"/>
  <c r="H1804" i="5"/>
  <c r="F1804" i="5"/>
  <c r="J1804" i="5"/>
  <c r="G1804" i="5"/>
  <c r="E1804" i="5"/>
  <c r="X1804" i="5"/>
  <c r="G1805" i="5"/>
  <c r="H1805" i="5"/>
  <c r="I1805" i="5"/>
  <c r="J1805" i="5"/>
  <c r="R1805" i="5"/>
  <c r="F1805" i="5"/>
  <c r="E1805" i="5"/>
  <c r="X1805" i="5"/>
  <c r="G1806" i="5"/>
  <c r="H1806" i="5"/>
  <c r="I1806" i="5"/>
  <c r="J1806" i="5"/>
  <c r="R1806" i="5"/>
  <c r="F1806" i="5"/>
  <c r="E1806" i="5"/>
  <c r="X1806" i="5"/>
  <c r="R1807" i="5"/>
  <c r="G1807" i="5"/>
  <c r="I1807" i="5"/>
  <c r="F1807" i="5"/>
  <c r="H1807" i="5"/>
  <c r="J1807" i="5"/>
  <c r="E1807" i="5"/>
  <c r="X1807" i="5"/>
  <c r="G1808" i="5"/>
  <c r="F1808" i="5"/>
  <c r="H1808" i="5"/>
  <c r="I1808" i="5"/>
  <c r="J1808" i="5"/>
  <c r="R1808" i="5"/>
  <c r="E1808" i="5"/>
  <c r="X1808" i="5"/>
  <c r="H1809" i="5"/>
  <c r="R1809" i="5"/>
  <c r="G1809" i="5"/>
  <c r="I1809" i="5"/>
  <c r="F1809" i="5"/>
  <c r="J1809" i="5"/>
  <c r="E1809" i="5"/>
  <c r="X1809" i="5"/>
  <c r="J1810" i="5"/>
  <c r="F1810" i="5"/>
  <c r="I1810" i="5"/>
  <c r="G1810" i="5"/>
  <c r="H1810" i="5"/>
  <c r="R1810" i="5"/>
  <c r="E1810" i="5"/>
  <c r="X1810" i="5"/>
  <c r="I1811" i="5"/>
  <c r="H1811" i="5"/>
  <c r="R1811" i="5"/>
  <c r="G1811" i="5"/>
  <c r="J1811" i="5"/>
  <c r="F1811" i="5"/>
  <c r="E1811" i="5"/>
  <c r="X1811" i="5"/>
  <c r="R1812" i="5"/>
  <c r="F1812" i="5"/>
  <c r="H1812" i="5"/>
  <c r="G1812" i="5"/>
  <c r="I1812" i="5"/>
  <c r="J1812" i="5"/>
  <c r="E1812" i="5"/>
  <c r="X1812" i="5"/>
  <c r="G1813" i="5"/>
  <c r="H1813" i="5"/>
  <c r="I1813" i="5"/>
  <c r="J1813" i="5"/>
  <c r="R1813" i="5"/>
  <c r="F1813" i="5"/>
  <c r="E1813" i="5"/>
  <c r="X1813" i="5"/>
  <c r="I1814" i="5"/>
  <c r="F1814" i="5"/>
  <c r="G1814" i="5"/>
  <c r="H1814" i="5"/>
  <c r="R1814" i="5"/>
  <c r="J1814" i="5"/>
  <c r="E1814" i="5"/>
  <c r="X1814" i="5"/>
  <c r="G1815" i="5"/>
  <c r="H1815" i="5"/>
  <c r="I1815" i="5"/>
  <c r="J1815" i="5"/>
  <c r="R1815" i="5"/>
  <c r="F1815" i="5"/>
  <c r="E1815" i="5"/>
  <c r="X1815" i="5"/>
  <c r="G1816" i="5"/>
  <c r="I1816" i="5"/>
  <c r="H1816" i="5"/>
  <c r="F1816" i="5"/>
  <c r="J1816" i="5"/>
  <c r="R1816" i="5"/>
  <c r="E1816" i="5"/>
  <c r="X1816" i="5"/>
  <c r="I1817" i="5"/>
  <c r="H1817" i="5"/>
  <c r="G1817" i="5"/>
  <c r="F1817" i="5"/>
  <c r="R1817" i="5"/>
  <c r="J1817" i="5"/>
  <c r="E1817" i="5"/>
  <c r="X1817" i="5"/>
  <c r="G1818" i="5"/>
  <c r="F1818" i="5"/>
  <c r="H1818" i="5"/>
  <c r="J1818" i="5"/>
  <c r="I1818" i="5"/>
  <c r="R1818" i="5"/>
  <c r="E1818" i="5"/>
  <c r="X1818" i="5"/>
  <c r="H1819" i="5"/>
  <c r="R1819" i="5"/>
  <c r="G1819" i="5"/>
  <c r="I1819" i="5"/>
  <c r="J1819" i="5"/>
  <c r="F1819" i="5"/>
  <c r="E1819" i="5"/>
  <c r="X1819" i="5"/>
  <c r="G1820" i="5"/>
  <c r="F1820" i="5"/>
  <c r="H1820" i="5"/>
  <c r="I1820" i="5"/>
  <c r="J1820" i="5"/>
  <c r="R1820" i="5"/>
  <c r="E1820" i="5"/>
  <c r="X1820" i="5"/>
  <c r="R1821" i="5"/>
  <c r="J1821" i="5"/>
  <c r="G1821" i="5"/>
  <c r="I1821" i="5"/>
  <c r="F1821" i="5"/>
  <c r="H1821" i="5"/>
  <c r="E1821" i="5"/>
  <c r="X1821" i="5"/>
  <c r="I1822" i="5"/>
  <c r="G1822" i="5"/>
  <c r="R1822" i="5"/>
  <c r="H1822" i="5"/>
  <c r="F1822" i="5"/>
  <c r="J1822" i="5"/>
  <c r="E1822" i="5"/>
  <c r="X1822" i="5"/>
  <c r="G1823" i="5"/>
  <c r="F1823" i="5"/>
  <c r="H1823" i="5"/>
  <c r="I1823" i="5"/>
  <c r="J1823" i="5"/>
  <c r="R1823" i="5"/>
  <c r="E1823" i="5"/>
  <c r="X1823" i="5"/>
  <c r="I1824" i="5"/>
  <c r="G1824" i="5"/>
  <c r="F1824" i="5"/>
  <c r="J1824" i="5"/>
  <c r="H1824" i="5"/>
  <c r="R1824" i="5"/>
  <c r="E1824" i="5"/>
  <c r="X1824" i="5"/>
  <c r="I1825" i="5"/>
  <c r="G1825" i="5"/>
  <c r="R1825" i="5"/>
  <c r="J1825" i="5"/>
  <c r="H1825" i="5"/>
  <c r="F1825" i="5"/>
  <c r="E1825" i="5"/>
  <c r="X1825" i="5"/>
  <c r="F1826" i="5"/>
  <c r="I1826" i="5"/>
  <c r="R1826" i="5"/>
  <c r="H1826" i="5"/>
  <c r="G1826" i="5"/>
  <c r="J1826" i="5"/>
  <c r="E1826" i="5"/>
  <c r="X1826" i="5"/>
  <c r="G1827" i="5"/>
  <c r="F1827" i="5"/>
  <c r="H1827" i="5"/>
  <c r="I1827" i="5"/>
  <c r="J1827" i="5"/>
  <c r="R1827" i="5"/>
  <c r="E1827" i="5"/>
  <c r="X1827" i="5"/>
  <c r="G1828" i="5"/>
  <c r="R1828" i="5"/>
  <c r="F1828" i="5"/>
  <c r="H1828" i="5"/>
  <c r="I1828" i="5"/>
  <c r="J1828" i="5"/>
  <c r="E1828" i="5"/>
  <c r="X1828" i="5"/>
  <c r="G1829" i="5"/>
  <c r="H1829" i="5"/>
  <c r="J1829" i="5"/>
  <c r="R1829" i="5"/>
  <c r="F1829" i="5"/>
  <c r="I1829" i="5"/>
  <c r="E1829" i="5"/>
  <c r="X1829" i="5"/>
  <c r="G1830" i="5"/>
  <c r="F1830" i="5"/>
  <c r="H1830" i="5"/>
  <c r="J1830" i="5"/>
  <c r="I1830" i="5"/>
  <c r="R1830" i="5"/>
  <c r="E1830" i="5"/>
  <c r="X1830" i="5"/>
  <c r="F1831" i="5"/>
  <c r="G1831" i="5"/>
  <c r="R1831" i="5"/>
  <c r="I1831" i="5"/>
  <c r="J1831" i="5"/>
  <c r="H1831" i="5"/>
  <c r="E1831" i="5"/>
  <c r="X1831" i="5"/>
  <c r="F1832" i="5"/>
  <c r="G1832" i="5"/>
  <c r="R1832" i="5"/>
  <c r="J1832" i="5"/>
  <c r="H1832" i="5"/>
  <c r="I1832" i="5"/>
  <c r="E1832" i="5"/>
  <c r="X1832" i="5"/>
  <c r="R1833" i="5"/>
  <c r="H1833" i="5"/>
  <c r="F1833" i="5"/>
  <c r="G1833" i="5"/>
  <c r="I1833" i="5"/>
  <c r="J1833" i="5"/>
  <c r="E1833" i="5"/>
  <c r="X1833" i="5"/>
  <c r="G1834" i="5"/>
  <c r="I1834" i="5"/>
  <c r="J1834" i="5"/>
  <c r="H1834" i="5"/>
  <c r="R1834" i="5"/>
  <c r="F1834" i="5"/>
  <c r="E1834" i="5"/>
  <c r="X1834" i="5"/>
  <c r="F1835" i="5"/>
  <c r="I1835" i="5"/>
  <c r="J1835" i="5"/>
  <c r="G1835" i="5"/>
  <c r="H1835" i="5"/>
  <c r="R1835" i="5"/>
  <c r="E1835" i="5"/>
  <c r="X1835" i="5"/>
  <c r="J1836" i="5"/>
  <c r="G1836" i="5"/>
  <c r="H1836" i="5"/>
  <c r="F1836" i="5"/>
  <c r="R1836" i="5"/>
  <c r="I1836" i="5"/>
  <c r="E1836" i="5"/>
  <c r="X1836" i="5"/>
  <c r="H1837" i="5"/>
  <c r="I1837" i="5"/>
  <c r="G1837" i="5"/>
  <c r="J1837" i="5"/>
  <c r="R1837" i="5"/>
  <c r="F1837" i="5"/>
  <c r="E1837" i="5"/>
  <c r="X1837" i="5"/>
  <c r="F1838" i="5"/>
  <c r="G1838" i="5"/>
  <c r="J1838" i="5"/>
  <c r="H1838" i="5"/>
  <c r="I1838" i="5"/>
  <c r="R1838" i="5"/>
  <c r="E1838" i="5"/>
  <c r="X1838" i="5"/>
  <c r="H1839" i="5"/>
  <c r="F1839" i="5"/>
  <c r="J1839" i="5"/>
  <c r="G1839" i="5"/>
  <c r="R1839" i="5"/>
  <c r="I1839" i="5"/>
  <c r="E1839" i="5"/>
  <c r="X1839" i="5"/>
  <c r="G1840" i="5"/>
  <c r="I1840" i="5"/>
  <c r="F1840" i="5"/>
  <c r="H1840" i="5"/>
  <c r="J1840" i="5"/>
  <c r="R1840" i="5"/>
  <c r="E1840" i="5"/>
  <c r="X1840" i="5"/>
  <c r="F1841" i="5"/>
  <c r="R1841" i="5"/>
  <c r="I1841" i="5"/>
  <c r="J1841" i="5"/>
  <c r="H1841" i="5"/>
  <c r="G1841" i="5"/>
  <c r="E1841" i="5"/>
  <c r="X1841" i="5"/>
  <c r="F1842" i="5"/>
  <c r="G1842" i="5"/>
  <c r="J1842" i="5"/>
  <c r="I1842" i="5"/>
  <c r="H1842" i="5"/>
  <c r="R1842" i="5"/>
  <c r="E1842" i="5"/>
  <c r="X1842" i="5"/>
  <c r="G1843" i="5"/>
  <c r="F1843" i="5"/>
  <c r="J1843" i="5"/>
  <c r="R1843" i="5"/>
  <c r="H1843" i="5"/>
  <c r="I1843" i="5"/>
  <c r="E1843" i="5"/>
  <c r="X1843" i="5"/>
  <c r="H1844" i="5"/>
  <c r="I1844" i="5"/>
  <c r="G1844" i="5"/>
  <c r="J1844" i="5"/>
  <c r="F1844" i="5"/>
  <c r="R1844" i="5"/>
  <c r="E1844" i="5"/>
  <c r="X1844" i="5"/>
  <c r="J1845" i="5"/>
  <c r="F1845" i="5"/>
  <c r="R1845" i="5"/>
  <c r="H1845" i="5"/>
  <c r="I1845" i="5"/>
  <c r="G1845" i="5"/>
  <c r="E1845" i="5"/>
  <c r="X1845" i="5"/>
  <c r="I1846" i="5"/>
  <c r="R1846" i="5"/>
  <c r="H1846" i="5"/>
  <c r="G1846" i="5"/>
  <c r="J1846" i="5"/>
  <c r="F1846" i="5"/>
  <c r="E1846" i="5"/>
  <c r="X1846" i="5"/>
  <c r="F1847" i="5"/>
  <c r="G1847" i="5"/>
  <c r="H1847" i="5"/>
  <c r="J1847" i="5"/>
  <c r="R1847" i="5"/>
  <c r="I1847" i="5"/>
  <c r="E1847" i="5"/>
  <c r="X1847" i="5"/>
  <c r="G1848" i="5"/>
  <c r="J1848" i="5"/>
  <c r="R1848" i="5"/>
  <c r="F1848" i="5"/>
  <c r="H1848" i="5"/>
  <c r="I1848" i="5"/>
  <c r="E1848" i="5"/>
  <c r="X1848" i="5"/>
  <c r="G1849" i="5"/>
  <c r="J1849" i="5"/>
  <c r="R1849" i="5"/>
  <c r="F1849" i="5"/>
  <c r="H1849" i="5"/>
  <c r="I1849" i="5"/>
  <c r="E1849" i="5"/>
  <c r="X1849" i="5"/>
  <c r="G1850" i="5"/>
  <c r="F1850" i="5"/>
  <c r="H1850" i="5"/>
  <c r="I1850" i="5"/>
  <c r="J1850" i="5"/>
  <c r="R1850" i="5"/>
  <c r="E1850" i="5"/>
  <c r="X1850" i="5"/>
  <c r="F1851" i="5"/>
  <c r="I1851" i="5"/>
  <c r="G1851" i="5"/>
  <c r="H1851" i="5"/>
  <c r="J1851" i="5"/>
  <c r="R1851" i="5"/>
  <c r="E1851" i="5"/>
  <c r="X1851" i="5"/>
  <c r="I1852" i="5"/>
  <c r="R1852" i="5"/>
  <c r="F1852" i="5"/>
  <c r="G1852" i="5"/>
  <c r="H1852" i="5"/>
  <c r="J1852" i="5"/>
  <c r="E1852" i="5"/>
  <c r="X1852" i="5"/>
  <c r="H1853" i="5"/>
  <c r="F1853" i="5"/>
  <c r="G1853" i="5"/>
  <c r="J1853" i="5"/>
  <c r="I1853" i="5"/>
  <c r="R1853" i="5"/>
  <c r="E1853" i="5"/>
  <c r="X1853" i="5"/>
  <c r="J1854" i="5"/>
  <c r="H1854" i="5"/>
  <c r="F1854" i="5"/>
  <c r="R1854" i="5"/>
  <c r="G1854" i="5"/>
  <c r="I1854" i="5"/>
  <c r="E1854" i="5"/>
  <c r="X1854" i="5"/>
  <c r="R1855" i="5"/>
  <c r="J1855" i="5"/>
  <c r="H1855" i="5"/>
  <c r="I1855" i="5"/>
  <c r="F1855" i="5"/>
  <c r="G1855" i="5"/>
  <c r="E1855" i="5"/>
  <c r="X1855" i="5"/>
  <c r="G1856" i="5"/>
  <c r="I1856" i="5"/>
  <c r="R1856" i="5"/>
  <c r="H1856" i="5"/>
  <c r="J1856" i="5"/>
  <c r="F1856" i="5"/>
  <c r="E1856" i="5"/>
  <c r="X1856" i="5"/>
  <c r="I1857" i="5"/>
  <c r="R1857" i="5"/>
  <c r="H1857" i="5"/>
  <c r="G1857" i="5"/>
  <c r="F1857" i="5"/>
  <c r="J1857" i="5"/>
  <c r="E1857" i="5"/>
  <c r="X1857" i="5"/>
  <c r="H1858" i="5"/>
  <c r="J1858" i="5"/>
  <c r="G1858" i="5"/>
  <c r="R1858" i="5"/>
  <c r="F1858" i="5"/>
  <c r="I1858" i="5"/>
  <c r="E1858" i="5"/>
  <c r="X1858" i="5"/>
  <c r="I1859" i="5"/>
  <c r="G1859" i="5"/>
  <c r="F1859" i="5"/>
  <c r="J1859" i="5"/>
  <c r="R1859" i="5"/>
  <c r="H1859" i="5"/>
  <c r="E1859" i="5"/>
  <c r="X1859" i="5"/>
  <c r="J1860" i="5"/>
  <c r="R1860" i="5"/>
  <c r="G1860" i="5"/>
  <c r="I1860" i="5"/>
  <c r="H1860" i="5"/>
  <c r="F1860" i="5"/>
  <c r="E1860" i="5"/>
  <c r="X1860" i="5"/>
  <c r="I1861" i="5"/>
  <c r="R1861" i="5"/>
  <c r="J1861" i="5"/>
  <c r="H1861" i="5"/>
  <c r="G1861" i="5"/>
  <c r="F1861" i="5"/>
  <c r="E1861" i="5"/>
  <c r="X1861" i="5"/>
  <c r="J1862" i="5"/>
  <c r="F1862" i="5"/>
  <c r="R1862" i="5"/>
  <c r="H1862" i="5"/>
  <c r="G1862" i="5"/>
  <c r="I1862" i="5"/>
  <c r="E1862" i="5"/>
  <c r="X1862" i="5"/>
  <c r="G1863" i="5"/>
  <c r="H1863" i="5"/>
  <c r="I1863" i="5"/>
  <c r="J1863" i="5"/>
  <c r="R1863" i="5"/>
  <c r="F1863" i="5"/>
  <c r="E1863" i="5"/>
  <c r="X1863" i="5"/>
  <c r="H1864" i="5"/>
  <c r="I1864" i="5"/>
  <c r="F1864" i="5"/>
  <c r="G1864" i="5"/>
  <c r="J1864" i="5"/>
  <c r="R1864" i="5"/>
  <c r="E1864" i="5"/>
  <c r="X1864" i="5"/>
  <c r="I1865" i="5"/>
  <c r="G1865" i="5"/>
  <c r="J1865" i="5"/>
  <c r="F1865" i="5"/>
  <c r="H1865" i="5"/>
  <c r="R1865" i="5"/>
  <c r="E1865" i="5"/>
  <c r="X1865" i="5"/>
  <c r="G1866" i="5"/>
  <c r="I1866" i="5"/>
  <c r="J1866" i="5"/>
  <c r="H1866" i="5"/>
  <c r="R1866" i="5"/>
  <c r="F1866" i="5"/>
  <c r="E1866" i="5"/>
  <c r="X1866" i="5"/>
  <c r="F1867" i="5"/>
  <c r="R1867" i="5"/>
  <c r="G1867" i="5"/>
  <c r="J1867" i="5"/>
  <c r="I1867" i="5"/>
  <c r="H1867" i="5"/>
  <c r="E1867" i="5"/>
  <c r="X1867" i="5"/>
  <c r="I1868" i="5"/>
  <c r="G1868" i="5"/>
  <c r="J1868" i="5"/>
  <c r="F1868" i="5"/>
  <c r="R1868" i="5"/>
  <c r="H1868" i="5"/>
  <c r="E1868" i="5"/>
  <c r="X1868" i="5"/>
  <c r="G1869" i="5"/>
  <c r="J1869" i="5"/>
  <c r="R1869" i="5"/>
  <c r="F1869" i="5"/>
  <c r="H1869" i="5"/>
  <c r="I1869" i="5"/>
  <c r="E1869" i="5"/>
  <c r="X1869" i="5"/>
  <c r="R1870" i="5"/>
  <c r="F1870" i="5"/>
  <c r="J1870" i="5"/>
  <c r="G1870" i="5"/>
  <c r="I1870" i="5"/>
  <c r="H1870" i="5"/>
  <c r="E1870" i="5"/>
  <c r="X1870" i="5"/>
  <c r="G1871" i="5"/>
  <c r="F1871" i="5"/>
  <c r="H1871" i="5"/>
  <c r="I1871" i="5"/>
  <c r="J1871" i="5"/>
  <c r="R1871" i="5"/>
  <c r="E1871" i="5"/>
  <c r="X1871" i="5"/>
  <c r="J1872" i="5"/>
  <c r="F1872" i="5"/>
  <c r="R1872" i="5"/>
  <c r="I1872" i="5"/>
  <c r="H1872" i="5"/>
  <c r="G1872" i="5"/>
  <c r="E1872" i="5"/>
  <c r="X1872" i="5"/>
  <c r="G1873" i="5"/>
  <c r="H1873" i="5"/>
  <c r="F1873" i="5"/>
  <c r="R1873" i="5"/>
  <c r="J1873" i="5"/>
  <c r="I1873" i="5"/>
  <c r="E1873" i="5"/>
  <c r="X1873" i="5"/>
  <c r="J1874" i="5"/>
  <c r="G1874" i="5"/>
  <c r="F1874" i="5"/>
  <c r="I1874" i="5"/>
  <c r="H1874" i="5"/>
  <c r="R1874" i="5"/>
  <c r="E1874" i="5"/>
  <c r="X1874" i="5"/>
  <c r="G1875" i="5"/>
  <c r="F1875" i="5"/>
  <c r="I1875" i="5"/>
  <c r="J1875" i="5"/>
  <c r="H1875" i="5"/>
  <c r="R1875" i="5"/>
  <c r="E1875" i="5"/>
  <c r="X1875" i="5"/>
  <c r="I1876" i="5"/>
  <c r="G1876" i="5"/>
  <c r="J1876" i="5"/>
  <c r="F1876" i="5"/>
  <c r="H1876" i="5"/>
  <c r="R1876" i="5"/>
  <c r="E1876" i="5"/>
  <c r="X1876" i="5"/>
  <c r="G1877" i="5"/>
  <c r="F1877" i="5"/>
  <c r="J1877" i="5"/>
  <c r="H1877" i="5"/>
  <c r="R1877" i="5"/>
  <c r="I1877" i="5"/>
  <c r="E1877" i="5"/>
  <c r="X1877" i="5"/>
  <c r="G1878" i="5"/>
  <c r="R1878" i="5"/>
  <c r="J1878" i="5"/>
  <c r="H1878" i="5"/>
  <c r="F1878" i="5"/>
  <c r="I1878" i="5"/>
  <c r="E1878" i="5"/>
  <c r="X1878" i="5"/>
  <c r="G1879" i="5"/>
  <c r="J1879" i="5"/>
  <c r="F1879" i="5"/>
  <c r="H1879" i="5"/>
  <c r="R1879" i="5"/>
  <c r="I1879" i="5"/>
  <c r="E1879" i="5"/>
  <c r="X1879" i="5"/>
  <c r="I1880" i="5"/>
  <c r="F1880" i="5"/>
  <c r="J1880" i="5"/>
  <c r="R1880" i="5"/>
  <c r="G1880" i="5"/>
  <c r="H1880" i="5"/>
  <c r="E1880" i="5"/>
  <c r="X1880" i="5"/>
  <c r="J1881" i="5"/>
  <c r="G1881" i="5"/>
  <c r="R1881" i="5"/>
  <c r="I1881" i="5"/>
  <c r="H1881" i="5"/>
  <c r="F1881" i="5"/>
  <c r="E1881" i="5"/>
  <c r="X1881" i="5"/>
  <c r="G1882" i="5"/>
  <c r="F1882" i="5"/>
  <c r="I1882" i="5"/>
  <c r="J1882" i="5"/>
  <c r="H1882" i="5"/>
  <c r="R1882" i="5"/>
  <c r="E1882" i="5"/>
  <c r="X1882" i="5"/>
  <c r="G1883" i="5"/>
  <c r="F1883" i="5"/>
  <c r="I1883" i="5"/>
  <c r="J1883" i="5"/>
  <c r="H1883" i="5"/>
  <c r="R1883" i="5"/>
  <c r="E1883" i="5"/>
  <c r="X1883" i="5"/>
  <c r="G1884" i="5"/>
  <c r="I1884" i="5"/>
  <c r="R1884" i="5"/>
  <c r="H1884" i="5"/>
  <c r="F1884" i="5"/>
  <c r="J1884" i="5"/>
  <c r="E1884" i="5"/>
  <c r="X1884" i="5"/>
  <c r="I1885" i="5"/>
  <c r="G1885" i="5"/>
  <c r="H1885" i="5"/>
  <c r="R1885" i="5"/>
  <c r="J1885" i="5"/>
  <c r="F1885" i="5"/>
  <c r="E1885" i="5"/>
  <c r="X1885" i="5"/>
  <c r="G1886" i="5"/>
  <c r="R1886" i="5"/>
  <c r="J1886" i="5"/>
  <c r="H1886" i="5"/>
  <c r="F1886" i="5"/>
  <c r="I1886" i="5"/>
  <c r="E1886" i="5"/>
  <c r="X1886" i="5"/>
  <c r="G1887" i="5"/>
  <c r="J1887" i="5"/>
  <c r="F1887" i="5"/>
  <c r="H1887" i="5"/>
  <c r="R1887" i="5"/>
  <c r="I1887" i="5"/>
  <c r="E1887" i="5"/>
  <c r="X1887" i="5"/>
  <c r="J1888" i="5"/>
  <c r="G1888" i="5"/>
  <c r="I1888" i="5"/>
  <c r="F1888" i="5"/>
  <c r="R1888" i="5"/>
  <c r="H1888" i="5"/>
  <c r="E1888" i="5"/>
  <c r="X1888" i="5"/>
  <c r="R1889" i="5"/>
  <c r="G1889" i="5"/>
  <c r="H1889" i="5"/>
  <c r="F1889" i="5"/>
  <c r="J1889" i="5"/>
  <c r="I1889" i="5"/>
  <c r="E1889" i="5"/>
  <c r="X1889" i="5"/>
  <c r="H1890" i="5"/>
  <c r="G1890" i="5"/>
  <c r="F1890" i="5"/>
  <c r="I1890" i="5"/>
  <c r="R1890" i="5"/>
  <c r="J1890" i="5"/>
  <c r="E1890" i="5"/>
  <c r="X1890" i="5"/>
  <c r="G1891" i="5"/>
  <c r="F1891" i="5"/>
  <c r="I1891" i="5"/>
  <c r="J1891" i="5"/>
  <c r="H1891" i="5"/>
  <c r="R1891" i="5"/>
  <c r="E1891" i="5"/>
  <c r="X1891" i="5"/>
  <c r="I1892" i="5"/>
  <c r="R1892" i="5"/>
  <c r="G1892" i="5"/>
  <c r="H1892" i="5"/>
  <c r="F1892" i="5"/>
  <c r="J1892" i="5"/>
  <c r="E1892" i="5"/>
  <c r="X1892" i="5"/>
  <c r="G1893" i="5"/>
  <c r="I1893" i="5"/>
  <c r="J1893" i="5"/>
  <c r="F1893" i="5"/>
  <c r="R1893" i="5"/>
  <c r="H1893" i="5"/>
  <c r="E1893" i="5"/>
  <c r="X1893" i="5"/>
  <c r="G1894" i="5"/>
  <c r="R1894" i="5"/>
  <c r="J1894" i="5"/>
  <c r="H1894" i="5"/>
  <c r="F1894" i="5"/>
  <c r="I1894" i="5"/>
  <c r="E1894" i="5"/>
  <c r="X1894" i="5"/>
  <c r="G1895" i="5"/>
  <c r="J1895" i="5"/>
  <c r="F1895" i="5"/>
  <c r="H1895" i="5"/>
  <c r="R1895" i="5"/>
  <c r="I1895" i="5"/>
  <c r="E1895" i="5"/>
  <c r="X1895" i="5"/>
  <c r="G1896" i="5"/>
  <c r="F1896" i="5"/>
  <c r="H1896" i="5"/>
  <c r="I1896" i="5"/>
  <c r="R1896" i="5"/>
  <c r="J1896" i="5"/>
  <c r="E1896" i="5"/>
  <c r="X1896" i="5"/>
  <c r="R1897" i="5"/>
  <c r="J1897" i="5"/>
  <c r="G1897" i="5"/>
  <c r="H1897" i="5"/>
  <c r="F1897" i="5"/>
  <c r="I1897" i="5"/>
  <c r="E1897" i="5"/>
  <c r="X1897" i="5"/>
  <c r="G1898" i="5"/>
  <c r="F1898" i="5"/>
  <c r="I1898" i="5"/>
  <c r="H1898" i="5"/>
  <c r="J1898" i="5"/>
  <c r="R1898" i="5"/>
  <c r="E1898" i="5"/>
  <c r="X1898" i="5"/>
  <c r="G1899" i="5"/>
  <c r="F1899" i="5"/>
  <c r="I1899" i="5"/>
  <c r="J1899" i="5"/>
  <c r="H1899" i="5"/>
  <c r="R1899" i="5"/>
  <c r="E1899" i="5"/>
  <c r="X1899" i="5"/>
  <c r="I1900" i="5"/>
  <c r="H1900" i="5"/>
  <c r="F1900" i="5"/>
  <c r="R1900" i="5"/>
  <c r="G1900" i="5"/>
  <c r="J1900" i="5"/>
  <c r="E1900" i="5"/>
  <c r="X1900" i="5"/>
  <c r="G1901" i="5"/>
  <c r="H1901" i="5"/>
  <c r="I1901" i="5"/>
  <c r="J1901" i="5"/>
  <c r="R1901" i="5"/>
  <c r="F1901" i="5"/>
  <c r="E1901" i="5"/>
  <c r="X1901" i="5"/>
  <c r="G1902" i="5"/>
  <c r="R1902" i="5"/>
  <c r="J1902" i="5"/>
  <c r="H1902" i="5"/>
  <c r="F1902" i="5"/>
  <c r="I1902" i="5"/>
  <c r="E1902" i="5"/>
  <c r="X1902" i="5"/>
  <c r="G1903" i="5"/>
  <c r="J1903" i="5"/>
  <c r="F1903" i="5"/>
  <c r="H1903" i="5"/>
  <c r="R1903" i="5"/>
  <c r="I1903" i="5"/>
  <c r="E1903" i="5"/>
  <c r="X1903" i="5"/>
  <c r="I1904" i="5"/>
  <c r="G1904" i="5"/>
  <c r="F1904" i="5"/>
  <c r="R1904" i="5"/>
  <c r="H1904" i="5"/>
  <c r="J1904" i="5"/>
  <c r="E1904" i="5"/>
  <c r="X1904" i="5"/>
  <c r="R1905" i="5"/>
  <c r="G1905" i="5"/>
  <c r="H1905" i="5"/>
  <c r="F1905" i="5"/>
  <c r="J1905" i="5"/>
  <c r="I1905" i="5"/>
  <c r="E1905" i="5"/>
  <c r="X1905" i="5"/>
  <c r="G1906" i="5"/>
  <c r="H1906" i="5"/>
  <c r="F1906" i="5"/>
  <c r="I1906" i="5"/>
  <c r="R1906" i="5"/>
  <c r="J1906" i="5"/>
  <c r="E1906" i="5"/>
  <c r="X1906" i="5"/>
  <c r="G1907" i="5"/>
  <c r="F1907" i="5"/>
  <c r="I1907" i="5"/>
  <c r="J1907" i="5"/>
  <c r="H1907" i="5"/>
  <c r="R1907" i="5"/>
  <c r="E1907" i="5"/>
  <c r="X1907" i="5"/>
  <c r="G1908" i="5"/>
  <c r="H1908" i="5"/>
  <c r="F1908" i="5"/>
  <c r="J1908" i="5"/>
  <c r="I1908" i="5"/>
  <c r="R1908" i="5"/>
  <c r="E1908" i="5"/>
  <c r="X1908" i="5"/>
  <c r="G1909" i="5"/>
  <c r="J1909" i="5"/>
  <c r="I1909" i="5"/>
  <c r="H1909" i="5"/>
  <c r="R1909" i="5"/>
  <c r="F1909" i="5"/>
  <c r="E1909" i="5"/>
  <c r="X1909" i="5"/>
  <c r="J1910" i="5"/>
  <c r="R1910" i="5"/>
  <c r="F1910" i="5"/>
  <c r="G1910" i="5"/>
  <c r="I1910" i="5"/>
  <c r="H1910" i="5"/>
  <c r="E1910" i="5"/>
  <c r="X1910" i="5"/>
  <c r="G1911" i="5"/>
  <c r="F1911" i="5"/>
  <c r="I1911" i="5"/>
  <c r="H1911" i="5"/>
  <c r="J1911" i="5"/>
  <c r="R1911" i="5"/>
  <c r="E1911" i="5"/>
  <c r="X1911" i="5"/>
  <c r="R1912" i="5"/>
  <c r="I1912" i="5"/>
  <c r="G1912" i="5"/>
  <c r="H1912" i="5"/>
  <c r="F1912" i="5"/>
  <c r="J1912" i="5"/>
  <c r="E1912" i="5"/>
  <c r="X1912" i="5"/>
  <c r="I1913" i="5"/>
  <c r="J1913" i="5"/>
  <c r="F1913" i="5"/>
  <c r="G1913" i="5"/>
  <c r="H1913" i="5"/>
  <c r="R1913" i="5"/>
  <c r="E1913" i="5"/>
  <c r="X1913" i="5"/>
  <c r="J1914" i="5"/>
  <c r="H1914" i="5"/>
  <c r="G1914" i="5"/>
  <c r="F1914" i="5"/>
  <c r="R1914" i="5"/>
  <c r="I1914" i="5"/>
  <c r="E1914" i="5"/>
  <c r="X1914" i="5"/>
  <c r="G1915" i="5"/>
  <c r="F1915" i="5"/>
  <c r="I1915" i="5"/>
  <c r="H1915" i="5"/>
  <c r="J1915" i="5"/>
  <c r="R1915" i="5"/>
  <c r="E1915" i="5"/>
  <c r="X1915" i="5"/>
  <c r="G1916" i="5"/>
  <c r="H1916" i="5"/>
  <c r="F1916" i="5"/>
  <c r="J1916" i="5"/>
  <c r="I1916" i="5"/>
  <c r="R1916" i="5"/>
  <c r="E1916" i="5"/>
  <c r="X1916" i="5"/>
  <c r="H1917" i="5"/>
  <c r="G1917" i="5"/>
  <c r="F1917" i="5"/>
  <c r="I1917" i="5"/>
  <c r="J1917" i="5"/>
  <c r="R1917" i="5"/>
  <c r="E1917" i="5"/>
  <c r="X1917" i="5"/>
  <c r="R1918" i="5"/>
  <c r="F1918" i="5"/>
  <c r="J1918" i="5"/>
  <c r="I1918" i="5"/>
  <c r="G1918" i="5"/>
  <c r="H1918" i="5"/>
  <c r="E1918" i="5"/>
  <c r="X1918" i="5"/>
  <c r="R1919" i="5"/>
  <c r="I1919" i="5"/>
  <c r="J1919" i="5"/>
  <c r="G1919" i="5"/>
  <c r="H1919" i="5"/>
  <c r="F1919" i="5"/>
  <c r="E1919" i="5"/>
  <c r="X1919" i="5"/>
  <c r="G1920" i="5"/>
  <c r="H1920" i="5"/>
  <c r="F1920" i="5"/>
  <c r="J1920" i="5"/>
  <c r="I1920" i="5"/>
  <c r="R1920" i="5"/>
  <c r="E1920" i="5"/>
  <c r="X1920" i="5"/>
  <c r="J1921" i="5"/>
  <c r="R1921" i="5"/>
  <c r="G1921" i="5"/>
  <c r="H1921" i="5"/>
  <c r="F1921" i="5"/>
  <c r="I1921" i="5"/>
  <c r="E1921" i="5"/>
  <c r="X1921" i="5"/>
  <c r="G1922" i="5"/>
  <c r="J1922" i="5"/>
  <c r="R1922" i="5"/>
  <c r="F1922" i="5"/>
  <c r="H1922" i="5"/>
  <c r="I1922" i="5"/>
  <c r="E1922" i="5"/>
  <c r="X1922" i="5"/>
  <c r="G1923" i="5"/>
  <c r="F1923" i="5"/>
  <c r="I1923" i="5"/>
  <c r="H1923" i="5"/>
  <c r="J1923" i="5"/>
  <c r="R1923" i="5"/>
  <c r="E1923" i="5"/>
  <c r="X1923" i="5"/>
  <c r="G1924" i="5"/>
  <c r="F1924" i="5"/>
  <c r="H1924" i="5"/>
  <c r="J1924" i="5"/>
  <c r="R1924" i="5"/>
  <c r="I1924" i="5"/>
  <c r="E1924" i="5"/>
  <c r="X1924" i="5"/>
  <c r="J1925" i="5"/>
  <c r="G1925" i="5"/>
  <c r="R1925" i="5"/>
  <c r="I1925" i="5"/>
  <c r="F1925" i="5"/>
  <c r="H1925" i="5"/>
  <c r="E1925" i="5"/>
  <c r="X1925" i="5"/>
  <c r="I1926" i="5"/>
  <c r="H1926" i="5"/>
  <c r="F1926" i="5"/>
  <c r="J1926" i="5"/>
  <c r="G1926" i="5"/>
  <c r="R1926" i="5"/>
  <c r="E1926" i="5"/>
  <c r="X1926" i="5"/>
  <c r="G1927" i="5"/>
  <c r="H1927" i="5"/>
  <c r="I1927" i="5"/>
  <c r="J1927" i="5"/>
  <c r="R1927" i="5"/>
  <c r="F1927" i="5"/>
  <c r="E1927" i="5"/>
  <c r="X1927" i="5"/>
  <c r="I1928" i="5"/>
  <c r="G1928" i="5"/>
  <c r="F1928" i="5"/>
  <c r="H1928" i="5"/>
  <c r="J1928" i="5"/>
  <c r="R1928" i="5"/>
  <c r="E1928" i="5"/>
  <c r="X1928" i="5"/>
  <c r="H1929" i="5"/>
  <c r="R1929" i="5"/>
  <c r="I1929" i="5"/>
  <c r="G1929" i="5"/>
  <c r="J1929" i="5"/>
  <c r="F1929" i="5"/>
  <c r="E1929" i="5"/>
  <c r="X1929" i="5"/>
  <c r="F1930" i="5"/>
  <c r="G1930" i="5"/>
  <c r="H1930" i="5"/>
  <c r="J1930" i="5"/>
  <c r="I1930" i="5"/>
  <c r="R1930" i="5"/>
  <c r="E1930" i="5"/>
  <c r="X1930" i="5"/>
  <c r="H1931" i="5"/>
  <c r="G1931" i="5"/>
  <c r="F1931" i="5"/>
  <c r="I1931" i="5"/>
  <c r="R1931" i="5"/>
  <c r="J1931" i="5"/>
  <c r="E1931" i="5"/>
  <c r="X1931" i="5"/>
  <c r="F1932" i="5"/>
  <c r="G1932" i="5"/>
  <c r="H1932" i="5"/>
  <c r="J1932" i="5"/>
  <c r="R1932" i="5"/>
  <c r="I1932" i="5"/>
  <c r="E1932" i="5"/>
  <c r="X1932" i="5"/>
  <c r="G1933" i="5"/>
  <c r="F1933" i="5"/>
  <c r="H1933" i="5"/>
  <c r="I1933" i="5"/>
  <c r="R1933" i="5"/>
  <c r="J1933" i="5"/>
  <c r="E1933" i="5"/>
  <c r="X1933" i="5"/>
  <c r="R1934" i="5"/>
  <c r="F1934" i="5"/>
  <c r="I1934" i="5"/>
  <c r="J1934" i="5"/>
  <c r="G1934" i="5"/>
  <c r="H1934" i="5"/>
  <c r="E1934" i="5"/>
  <c r="X1934" i="5"/>
  <c r="G1935" i="5"/>
  <c r="F1935" i="5"/>
  <c r="H1935" i="5"/>
  <c r="I1935" i="5"/>
  <c r="J1935" i="5"/>
  <c r="R1935" i="5"/>
  <c r="E1935" i="5"/>
  <c r="X1935" i="5"/>
  <c r="R1936" i="5"/>
  <c r="F1936" i="5"/>
  <c r="J1936" i="5"/>
  <c r="H1936" i="5"/>
  <c r="I1936" i="5"/>
  <c r="G1936" i="5"/>
  <c r="E1936" i="5"/>
  <c r="X1936" i="5"/>
  <c r="G1937" i="5"/>
  <c r="J1937" i="5"/>
  <c r="R1937" i="5"/>
  <c r="F1937" i="5"/>
  <c r="I1937" i="5"/>
  <c r="H1937" i="5"/>
  <c r="E1937" i="5"/>
  <c r="X1937" i="5"/>
  <c r="R1938" i="5"/>
  <c r="J1938" i="5"/>
  <c r="I1938" i="5"/>
  <c r="G1938" i="5"/>
  <c r="H1938" i="5"/>
  <c r="F1938" i="5"/>
  <c r="E1938" i="5"/>
  <c r="X1938" i="5"/>
  <c r="G1939" i="5"/>
  <c r="H1939" i="5"/>
  <c r="I1939" i="5"/>
  <c r="J1939" i="5"/>
  <c r="R1939" i="5"/>
  <c r="F1939" i="5"/>
  <c r="E1939" i="5"/>
  <c r="X1939" i="5"/>
  <c r="G1940" i="5"/>
  <c r="H1940" i="5"/>
  <c r="R1940" i="5"/>
  <c r="J1940" i="5"/>
  <c r="F1940" i="5"/>
  <c r="I1940" i="5"/>
  <c r="E1940" i="5"/>
  <c r="X1940" i="5"/>
  <c r="J1941" i="5"/>
  <c r="H1941" i="5"/>
  <c r="R1941" i="5"/>
  <c r="I1941" i="5"/>
  <c r="G1941" i="5"/>
  <c r="F1941" i="5"/>
  <c r="E1941" i="5"/>
  <c r="X1941" i="5"/>
  <c r="J1942" i="5"/>
  <c r="I1942" i="5"/>
  <c r="F1942" i="5"/>
  <c r="H1942" i="5"/>
  <c r="G1942" i="5"/>
  <c r="R1942" i="5"/>
  <c r="E1942" i="5"/>
  <c r="X1942" i="5"/>
  <c r="G1943" i="5"/>
  <c r="F1943" i="5"/>
  <c r="H1943" i="5"/>
  <c r="I1943" i="5"/>
  <c r="J1943" i="5"/>
  <c r="R1943" i="5"/>
  <c r="E1943" i="5"/>
  <c r="X1943" i="5"/>
  <c r="G1944" i="5"/>
  <c r="F1944" i="5"/>
  <c r="H1944" i="5"/>
  <c r="I1944" i="5"/>
  <c r="J1944" i="5"/>
  <c r="R1944" i="5"/>
  <c r="E1944" i="5"/>
  <c r="X1944" i="5"/>
  <c r="G1945" i="5"/>
  <c r="F1945" i="5"/>
  <c r="H1945" i="5"/>
  <c r="I1945" i="5"/>
  <c r="J1945" i="5"/>
  <c r="R1945" i="5"/>
  <c r="E1945" i="5"/>
  <c r="X1945" i="5"/>
  <c r="J1946" i="5"/>
  <c r="H1946" i="5"/>
  <c r="R1946" i="5"/>
  <c r="F1946" i="5"/>
  <c r="G1946" i="5"/>
  <c r="I1946" i="5"/>
  <c r="E1946" i="5"/>
  <c r="X1946" i="5"/>
  <c r="J1947" i="5"/>
  <c r="F1947" i="5"/>
  <c r="R1947" i="5"/>
  <c r="G1947" i="5"/>
  <c r="I1947" i="5"/>
  <c r="H1947" i="5"/>
  <c r="E1947" i="5"/>
  <c r="X1947" i="5"/>
  <c r="G1948" i="5"/>
  <c r="H1948" i="5"/>
  <c r="F1948" i="5"/>
  <c r="J1948" i="5"/>
  <c r="R1948" i="5"/>
  <c r="I1948" i="5"/>
  <c r="E1948" i="5"/>
  <c r="X1948" i="5"/>
  <c r="H1949" i="5"/>
  <c r="R1949" i="5"/>
  <c r="F1949" i="5"/>
  <c r="J1949" i="5"/>
  <c r="G1949" i="5"/>
  <c r="I1949" i="5"/>
  <c r="E1949" i="5"/>
  <c r="X1949" i="5"/>
  <c r="H1950" i="5"/>
  <c r="J1950" i="5"/>
  <c r="I1950" i="5"/>
  <c r="G1950" i="5"/>
  <c r="R1950" i="5"/>
  <c r="F1950" i="5"/>
  <c r="E1950" i="5"/>
  <c r="X1950" i="5"/>
  <c r="R1951" i="5"/>
  <c r="I1951" i="5"/>
  <c r="F1951" i="5"/>
  <c r="H1951" i="5"/>
  <c r="J1951" i="5"/>
  <c r="G1951" i="5"/>
  <c r="E1951" i="5"/>
  <c r="X1951" i="5"/>
  <c r="H1952" i="5"/>
  <c r="G1952" i="5"/>
  <c r="F1952" i="5"/>
  <c r="R1952" i="5"/>
  <c r="I1952" i="5"/>
  <c r="J1952" i="5"/>
  <c r="E1952" i="5"/>
  <c r="X1952" i="5"/>
  <c r="F1953" i="5"/>
  <c r="H1953" i="5"/>
  <c r="G1953" i="5"/>
  <c r="J1953" i="5"/>
  <c r="R1953" i="5"/>
  <c r="I1953" i="5"/>
  <c r="E1953" i="5"/>
  <c r="X1953" i="5"/>
  <c r="I1954" i="5"/>
  <c r="F1954" i="5"/>
  <c r="G1954" i="5"/>
  <c r="J1954" i="5"/>
  <c r="H1954" i="5"/>
  <c r="R1954" i="5"/>
  <c r="E1954" i="5"/>
  <c r="X1954" i="5"/>
  <c r="J1955" i="5"/>
  <c r="G1955" i="5"/>
  <c r="F1955" i="5"/>
  <c r="H1955" i="5"/>
  <c r="I1955" i="5"/>
  <c r="R1955" i="5"/>
  <c r="E1955" i="5"/>
  <c r="X1955" i="5"/>
  <c r="G1956" i="5"/>
  <c r="R1956" i="5"/>
  <c r="J1956" i="5"/>
  <c r="F1956" i="5"/>
  <c r="H1956" i="5"/>
  <c r="I1956" i="5"/>
  <c r="E1956" i="5"/>
  <c r="X1956" i="5"/>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c r="R2055" i="5"/>
  <c r="I2055" i="5"/>
  <c r="F2055" i="5"/>
  <c r="G2055" i="5"/>
  <c r="H2055" i="5"/>
  <c r="J2055" i="5"/>
  <c r="E2055" i="5"/>
  <c r="X2055" i="5"/>
  <c r="G2056" i="5"/>
  <c r="H2056" i="5"/>
  <c r="I2056" i="5"/>
  <c r="J2056" i="5"/>
  <c r="R2056" i="5"/>
  <c r="F2056" i="5"/>
  <c r="E2056" i="5"/>
  <c r="X2056" i="5"/>
  <c r="F2057" i="5"/>
  <c r="I2057" i="5"/>
  <c r="J2057" i="5"/>
  <c r="R2057" i="5"/>
  <c r="H2057" i="5"/>
  <c r="G2057" i="5"/>
  <c r="E2057" i="5"/>
  <c r="X2057" i="5"/>
  <c r="F2058" i="5"/>
  <c r="R2058" i="5"/>
  <c r="J2058" i="5"/>
  <c r="I2058" i="5"/>
  <c r="H2058" i="5"/>
  <c r="G2058" i="5"/>
  <c r="E2058" i="5"/>
  <c r="X2058" i="5"/>
  <c r="G2059" i="5"/>
  <c r="F2059" i="5"/>
  <c r="J2059" i="5"/>
  <c r="R2059" i="5"/>
  <c r="H2059" i="5"/>
  <c r="I2059" i="5"/>
  <c r="E2059" i="5"/>
  <c r="X2059" i="5"/>
  <c r="F2060" i="5"/>
  <c r="H2060" i="5"/>
  <c r="G2060" i="5"/>
  <c r="J2060" i="5"/>
  <c r="I2060" i="5"/>
  <c r="R2060" i="5"/>
  <c r="E2060" i="5"/>
  <c r="X2060" i="5"/>
  <c r="F2061" i="5"/>
  <c r="G2061" i="5"/>
  <c r="R2061" i="5"/>
  <c r="J2061" i="5"/>
  <c r="I2061" i="5"/>
  <c r="H2061" i="5"/>
  <c r="E2061" i="5"/>
  <c r="X2061" i="5"/>
  <c r="J2062" i="5"/>
  <c r="H2062" i="5"/>
  <c r="I2062" i="5"/>
  <c r="F2062" i="5"/>
  <c r="G2062" i="5"/>
  <c r="R2062" i="5"/>
  <c r="E2062" i="5"/>
  <c r="X2062" i="5"/>
  <c r="F2063" i="5"/>
  <c r="J2063" i="5"/>
  <c r="R2063" i="5"/>
  <c r="G2063" i="5"/>
  <c r="I2063" i="5"/>
  <c r="H2063" i="5"/>
  <c r="E2063" i="5"/>
  <c r="X2063" i="5"/>
  <c r="G2064" i="5"/>
  <c r="H2064" i="5"/>
  <c r="I2064" i="5"/>
  <c r="J2064" i="5"/>
  <c r="R2064" i="5"/>
  <c r="F2064" i="5"/>
  <c r="E2064" i="5"/>
  <c r="X2064" i="5"/>
  <c r="I2065" i="5"/>
  <c r="G2065" i="5"/>
  <c r="H2065" i="5"/>
  <c r="J2065" i="5"/>
  <c r="R2065" i="5"/>
  <c r="F2065" i="5"/>
  <c r="E2065" i="5"/>
  <c r="X2065" i="5"/>
  <c r="F2066" i="5"/>
  <c r="I2066" i="5"/>
  <c r="R2066" i="5"/>
  <c r="H2066" i="5"/>
  <c r="G2066" i="5"/>
  <c r="J2066" i="5"/>
  <c r="E2066" i="5"/>
  <c r="X2066" i="5"/>
  <c r="G2067" i="5"/>
  <c r="F2067" i="5"/>
  <c r="J2067" i="5"/>
  <c r="R2067" i="5"/>
  <c r="H2067" i="5"/>
  <c r="I2067" i="5"/>
  <c r="E2067" i="5"/>
  <c r="X2067" i="5"/>
  <c r="G2068" i="5"/>
  <c r="I2068" i="5"/>
  <c r="F2068" i="5"/>
  <c r="H2068" i="5"/>
  <c r="J2068" i="5"/>
  <c r="R2068" i="5"/>
  <c r="E2068" i="5"/>
  <c r="X2068" i="5"/>
  <c r="H2069" i="5"/>
  <c r="R2069" i="5"/>
  <c r="F2069" i="5"/>
  <c r="J2069" i="5"/>
  <c r="I2069" i="5"/>
  <c r="G2069" i="5"/>
  <c r="E2069" i="5"/>
  <c r="X2069" i="5"/>
  <c r="H2070" i="5"/>
  <c r="F2070" i="5"/>
  <c r="J2070" i="5"/>
  <c r="G2070" i="5"/>
  <c r="I2070" i="5"/>
  <c r="R2070" i="5"/>
  <c r="E2070" i="5"/>
  <c r="X2070" i="5"/>
  <c r="G2071" i="5"/>
  <c r="R2071" i="5"/>
  <c r="I2071" i="5"/>
  <c r="F2071" i="5"/>
  <c r="J2071" i="5"/>
  <c r="H2071" i="5"/>
  <c r="E2071" i="5"/>
  <c r="X2071" i="5"/>
  <c r="V2072" i="5"/>
  <c r="G2073" i="5"/>
  <c r="I2073" i="5"/>
  <c r="J2073" i="5"/>
  <c r="F2073" i="5"/>
  <c r="H2073" i="5"/>
  <c r="R2073" i="5"/>
  <c r="E2073" i="5"/>
  <c r="X2073" i="5"/>
  <c r="I2074" i="5"/>
  <c r="H2074" i="5"/>
  <c r="J2074" i="5"/>
  <c r="R2074" i="5"/>
  <c r="G2074" i="5"/>
  <c r="F2074" i="5"/>
  <c r="E2074" i="5"/>
  <c r="X2074" i="5"/>
  <c r="V2075" i="5"/>
  <c r="R2076" i="5"/>
  <c r="H2076" i="5"/>
  <c r="J2076" i="5"/>
  <c r="G2076" i="5"/>
  <c r="I2076" i="5"/>
  <c r="F2076" i="5"/>
  <c r="E2076" i="5"/>
  <c r="X2076" i="5"/>
  <c r="I2077" i="5"/>
  <c r="R2077" i="5"/>
  <c r="J2077" i="5"/>
  <c r="H2077" i="5"/>
  <c r="G2077" i="5"/>
  <c r="F2077" i="5"/>
  <c r="E2077" i="5"/>
  <c r="X2077" i="5"/>
  <c r="H2078" i="5"/>
  <c r="J2078" i="5"/>
  <c r="R2078" i="5"/>
  <c r="G2078" i="5"/>
  <c r="F2078" i="5"/>
  <c r="I2078" i="5"/>
  <c r="E2078" i="5"/>
  <c r="X2078" i="5"/>
  <c r="G2079" i="5"/>
  <c r="F2079" i="5"/>
  <c r="J2079" i="5"/>
  <c r="R2079" i="5"/>
  <c r="H2079" i="5"/>
  <c r="I2079" i="5"/>
  <c r="E2079" i="5"/>
  <c r="X2079" i="5"/>
  <c r="G2080" i="5"/>
  <c r="I2080" i="5"/>
  <c r="J2080" i="5"/>
  <c r="R2080" i="5"/>
  <c r="F2080" i="5"/>
  <c r="H2080" i="5"/>
  <c r="E2080" i="5"/>
  <c r="X2080" i="5"/>
  <c r="G2081" i="5"/>
  <c r="I2081" i="5"/>
  <c r="H2081" i="5"/>
  <c r="J2081" i="5"/>
  <c r="R2081" i="5"/>
  <c r="F2081" i="5"/>
  <c r="E2081" i="5"/>
  <c r="X2081" i="5"/>
  <c r="R2082" i="5"/>
  <c r="J2082" i="5"/>
  <c r="F2082" i="5"/>
  <c r="G2082" i="5"/>
  <c r="I2082" i="5"/>
  <c r="H2082" i="5"/>
  <c r="E2082" i="5"/>
  <c r="X2082" i="5"/>
  <c r="G2083" i="5"/>
  <c r="F2083" i="5"/>
  <c r="J2083" i="5"/>
  <c r="R2083" i="5"/>
  <c r="H2083" i="5"/>
  <c r="I2083" i="5"/>
  <c r="E2083" i="5"/>
  <c r="X2083" i="5"/>
  <c r="G2084" i="5"/>
  <c r="F2084" i="5"/>
  <c r="H2084" i="5"/>
  <c r="I2084" i="5"/>
  <c r="J2084" i="5"/>
  <c r="R2084" i="5"/>
  <c r="E2084" i="5"/>
  <c r="X2084" i="5"/>
  <c r="G2085" i="5"/>
  <c r="R2085" i="5"/>
  <c r="I2085" i="5"/>
  <c r="F2085" i="5"/>
  <c r="H2085" i="5"/>
  <c r="J2085" i="5"/>
  <c r="E2085" i="5"/>
  <c r="X2085" i="5"/>
  <c r="I2086" i="5"/>
  <c r="R2086" i="5"/>
  <c r="J2086" i="5"/>
  <c r="G2086" i="5"/>
  <c r="H2086" i="5"/>
  <c r="F2086" i="5"/>
  <c r="E2086" i="5"/>
  <c r="X2086" i="5"/>
  <c r="G2087" i="5"/>
  <c r="R2087" i="5"/>
  <c r="H2087" i="5"/>
  <c r="I2087" i="5"/>
  <c r="J2087" i="5"/>
  <c r="F2087" i="5"/>
  <c r="E2087" i="5"/>
  <c r="X2087" i="5"/>
  <c r="I2088" i="5"/>
  <c r="H2088" i="5"/>
  <c r="R2088" i="5"/>
  <c r="J2088" i="5"/>
  <c r="G2088" i="5"/>
  <c r="F2088" i="5"/>
  <c r="E2088" i="5"/>
  <c r="X2088" i="5"/>
  <c r="G2089" i="5"/>
  <c r="F2089" i="5"/>
  <c r="H2089" i="5"/>
  <c r="I2089" i="5"/>
  <c r="R2089" i="5"/>
  <c r="J2089" i="5"/>
  <c r="E2089" i="5"/>
  <c r="X2089" i="5"/>
  <c r="G2090" i="5"/>
  <c r="J2090" i="5"/>
  <c r="R2090" i="5"/>
  <c r="H2090" i="5"/>
  <c r="I2090" i="5"/>
  <c r="F2090" i="5"/>
  <c r="E2090" i="5"/>
  <c r="X2090" i="5"/>
  <c r="F2091" i="5"/>
  <c r="I2091" i="5"/>
  <c r="J2091" i="5"/>
  <c r="H2091" i="5"/>
  <c r="G2091" i="5"/>
  <c r="R2091" i="5"/>
  <c r="E2091" i="5"/>
  <c r="X2091" i="5"/>
  <c r="J2092" i="5"/>
  <c r="R2092" i="5"/>
  <c r="F2092" i="5"/>
  <c r="I2092" i="5"/>
  <c r="H2092" i="5"/>
  <c r="G2092" i="5"/>
  <c r="E2092" i="5"/>
  <c r="X2092" i="5"/>
  <c r="G2093" i="5"/>
  <c r="F2093" i="5"/>
  <c r="H2093" i="5"/>
  <c r="J2093" i="5"/>
  <c r="R2093" i="5"/>
  <c r="I2093" i="5"/>
  <c r="E2093" i="5"/>
  <c r="X2093" i="5"/>
  <c r="R2094" i="5"/>
  <c r="I2094" i="5"/>
  <c r="H2094" i="5"/>
  <c r="J2094" i="5"/>
  <c r="F2094" i="5"/>
  <c r="G2094" i="5"/>
  <c r="E2094" i="5"/>
  <c r="X2094" i="5"/>
  <c r="F2095" i="5"/>
  <c r="H2095" i="5"/>
  <c r="G2095" i="5"/>
  <c r="I2095" i="5"/>
  <c r="J2095" i="5"/>
  <c r="R2095" i="5"/>
  <c r="E2095" i="5"/>
  <c r="X2095" i="5"/>
  <c r="G2096" i="5"/>
  <c r="F2096" i="5"/>
  <c r="H2096" i="5"/>
  <c r="I2096" i="5"/>
  <c r="J2096" i="5"/>
  <c r="R2096" i="5"/>
  <c r="E2096" i="5"/>
  <c r="X2096" i="5"/>
  <c r="G2097" i="5"/>
  <c r="F2097" i="5"/>
  <c r="H2097" i="5"/>
  <c r="J2097" i="5"/>
  <c r="R2097" i="5"/>
  <c r="I2097" i="5"/>
  <c r="E2097" i="5"/>
  <c r="X2097" i="5"/>
  <c r="G2098" i="5"/>
  <c r="J2098" i="5"/>
  <c r="F2098" i="5"/>
  <c r="H2098" i="5"/>
  <c r="I2098" i="5"/>
  <c r="R2098" i="5"/>
  <c r="E2098" i="5"/>
  <c r="X2098" i="5"/>
  <c r="H2099" i="5"/>
  <c r="I2099" i="5"/>
  <c r="G2099" i="5"/>
  <c r="F2099" i="5"/>
  <c r="J2099" i="5"/>
  <c r="R2099" i="5"/>
  <c r="E2099" i="5"/>
  <c r="X2099" i="5"/>
  <c r="F2100" i="5"/>
  <c r="I2100" i="5"/>
  <c r="H2100" i="5"/>
  <c r="R2100" i="5"/>
  <c r="G2100" i="5"/>
  <c r="J2100" i="5"/>
  <c r="E2100" i="5"/>
  <c r="X2100" i="5"/>
  <c r="G2101" i="5"/>
  <c r="F2101" i="5"/>
  <c r="H2101" i="5"/>
  <c r="J2101" i="5"/>
  <c r="R2101" i="5"/>
  <c r="I2101" i="5"/>
  <c r="E2101" i="5"/>
  <c r="X2101" i="5"/>
  <c r="J2102" i="5"/>
  <c r="I2102" i="5"/>
  <c r="H2102" i="5"/>
  <c r="G2102" i="5"/>
  <c r="F2102" i="5"/>
  <c r="R2102" i="5"/>
  <c r="E2102" i="5"/>
  <c r="X2102" i="5"/>
  <c r="H2103" i="5"/>
  <c r="G2103" i="5"/>
  <c r="J2103" i="5"/>
  <c r="I2103" i="5"/>
  <c r="F2103" i="5"/>
  <c r="R2103" i="5"/>
  <c r="E2103" i="5"/>
  <c r="X2103" i="5"/>
  <c r="G2104" i="5"/>
  <c r="F2104" i="5"/>
  <c r="H2104" i="5"/>
  <c r="I2104" i="5"/>
  <c r="J2104" i="5"/>
  <c r="R2104" i="5"/>
  <c r="E2104" i="5"/>
  <c r="X2104" i="5"/>
  <c r="G2105" i="5"/>
  <c r="F2105" i="5"/>
  <c r="H2105" i="5"/>
  <c r="J2105" i="5"/>
  <c r="R2105" i="5"/>
  <c r="I2105" i="5"/>
  <c r="E2105" i="5"/>
  <c r="X2105" i="5"/>
  <c r="G2106" i="5"/>
  <c r="J2106" i="5"/>
  <c r="R2106" i="5"/>
  <c r="H2106" i="5"/>
  <c r="I2106" i="5"/>
  <c r="F2106" i="5"/>
  <c r="E2106" i="5"/>
  <c r="X2106" i="5"/>
  <c r="G2107" i="5"/>
  <c r="J2107" i="5"/>
  <c r="R2107" i="5"/>
  <c r="F2107" i="5"/>
  <c r="H2107" i="5"/>
  <c r="I2107" i="5"/>
  <c r="E2107" i="5"/>
  <c r="X2107" i="5"/>
  <c r="G2108" i="5"/>
  <c r="F2108" i="5"/>
  <c r="H2108" i="5"/>
  <c r="I2108" i="5"/>
  <c r="J2108" i="5"/>
  <c r="R2108" i="5"/>
  <c r="E2108" i="5"/>
  <c r="X2108" i="5"/>
  <c r="G2109" i="5"/>
  <c r="F2109" i="5"/>
  <c r="H2109" i="5"/>
  <c r="J2109" i="5"/>
  <c r="R2109" i="5"/>
  <c r="I2109" i="5"/>
  <c r="E2109" i="5"/>
  <c r="X2109" i="5"/>
  <c r="H2110" i="5"/>
  <c r="R2110" i="5"/>
  <c r="J2110" i="5"/>
  <c r="F2110" i="5"/>
  <c r="G2110" i="5"/>
  <c r="I2110" i="5"/>
  <c r="E2110" i="5"/>
  <c r="X2110" i="5"/>
  <c r="R2111" i="5"/>
  <c r="F2111" i="5"/>
  <c r="G2111" i="5"/>
  <c r="J2111" i="5"/>
  <c r="I2111" i="5"/>
  <c r="H2111" i="5"/>
  <c r="E2111" i="5"/>
  <c r="X2111" i="5"/>
  <c r="G2112" i="5"/>
  <c r="F2112" i="5"/>
  <c r="H2112" i="5"/>
  <c r="I2112" i="5"/>
  <c r="J2112" i="5"/>
  <c r="R2112" i="5"/>
  <c r="E2112" i="5"/>
  <c r="X2112" i="5"/>
  <c r="G2113" i="5"/>
  <c r="I2113" i="5"/>
  <c r="F2113" i="5"/>
  <c r="H2113" i="5"/>
  <c r="J2113" i="5"/>
  <c r="R2113" i="5"/>
  <c r="E2113" i="5"/>
  <c r="X2113" i="5"/>
  <c r="J2114" i="5"/>
  <c r="R2114" i="5"/>
  <c r="I2114" i="5"/>
  <c r="G2114" i="5"/>
  <c r="F2114" i="5"/>
  <c r="H2114" i="5"/>
  <c r="E2114" i="5"/>
  <c r="X2114" i="5"/>
  <c r="R2115" i="5"/>
  <c r="H2115" i="5"/>
  <c r="F2115" i="5"/>
  <c r="I2115" i="5"/>
  <c r="G2115" i="5"/>
  <c r="J2115" i="5"/>
  <c r="E2115" i="5"/>
  <c r="X2115" i="5"/>
  <c r="H2116" i="5"/>
  <c r="J2116" i="5"/>
  <c r="F2116" i="5"/>
  <c r="I2116" i="5"/>
  <c r="G2116" i="5"/>
  <c r="R2116" i="5"/>
  <c r="E2116" i="5"/>
  <c r="X2116" i="5"/>
  <c r="I2117" i="5"/>
  <c r="F2117" i="5"/>
  <c r="H2117" i="5"/>
  <c r="G2117" i="5"/>
  <c r="R2117" i="5"/>
  <c r="J2117" i="5"/>
  <c r="E2117" i="5"/>
  <c r="X2117" i="5"/>
  <c r="G2118" i="5"/>
  <c r="R2118" i="5"/>
  <c r="F2118" i="5"/>
  <c r="I2118" i="5"/>
  <c r="H2118" i="5"/>
  <c r="J2118" i="5"/>
  <c r="E2118" i="5"/>
  <c r="X2118" i="5"/>
  <c r="F2119" i="5"/>
  <c r="I2119" i="5"/>
  <c r="G2119" i="5"/>
  <c r="J2119" i="5"/>
  <c r="H2119" i="5"/>
  <c r="R2119" i="5"/>
  <c r="E2119" i="5"/>
  <c r="X2119" i="5"/>
  <c r="I2120" i="5"/>
  <c r="H2120" i="5"/>
  <c r="F2120" i="5"/>
  <c r="G2120" i="5"/>
  <c r="J2120" i="5"/>
  <c r="R2120" i="5"/>
  <c r="E2120" i="5"/>
  <c r="X2120" i="5"/>
  <c r="G2121" i="5"/>
  <c r="F2121" i="5"/>
  <c r="H2121" i="5"/>
  <c r="I2121" i="5"/>
  <c r="J2121" i="5"/>
  <c r="R2121" i="5"/>
  <c r="E2121" i="5"/>
  <c r="X2121" i="5"/>
  <c r="I2122" i="5"/>
  <c r="H2122" i="5"/>
  <c r="G2122" i="5"/>
  <c r="R2122" i="5"/>
  <c r="F2122" i="5"/>
  <c r="J2122" i="5"/>
  <c r="E2122" i="5"/>
  <c r="X2122" i="5"/>
  <c r="H2123" i="5"/>
  <c r="R2123" i="5"/>
  <c r="I2123" i="5"/>
  <c r="F2123" i="5"/>
  <c r="J2123" i="5"/>
  <c r="G2123" i="5"/>
  <c r="E2123" i="5"/>
  <c r="X2123" i="5"/>
  <c r="J2124" i="5"/>
  <c r="G2124" i="5"/>
  <c r="R2124" i="5"/>
  <c r="F2124" i="5"/>
  <c r="H2124" i="5"/>
  <c r="I2124" i="5"/>
  <c r="E2124" i="5"/>
  <c r="X2124" i="5"/>
  <c r="I2125" i="5"/>
  <c r="G2125" i="5"/>
  <c r="J2125" i="5"/>
  <c r="R2125" i="5"/>
  <c r="H2125" i="5"/>
  <c r="F2125" i="5"/>
  <c r="E2125" i="5"/>
  <c r="X2125" i="5"/>
  <c r="G2126" i="5"/>
  <c r="R2126" i="5"/>
  <c r="J2126" i="5"/>
  <c r="H2126" i="5"/>
  <c r="F2126" i="5"/>
  <c r="I2126" i="5"/>
  <c r="E2126" i="5"/>
  <c r="X2126" i="5"/>
  <c r="R2127" i="5"/>
  <c r="F2127" i="5"/>
  <c r="I2127" i="5"/>
  <c r="G2127" i="5"/>
  <c r="H2127" i="5"/>
  <c r="J2127" i="5"/>
  <c r="E2127" i="5"/>
  <c r="X2127" i="5"/>
  <c r="G2128" i="5"/>
  <c r="H2128" i="5"/>
  <c r="I2128" i="5"/>
  <c r="J2128" i="5"/>
  <c r="R2128" i="5"/>
  <c r="F2128" i="5"/>
  <c r="E2128" i="5"/>
  <c r="X2128" i="5"/>
  <c r="G2129" i="5"/>
  <c r="I2129" i="5"/>
  <c r="J2129" i="5"/>
  <c r="R2129" i="5"/>
  <c r="H2129" i="5"/>
  <c r="F2129" i="5"/>
  <c r="E2129" i="5"/>
  <c r="X2129" i="5"/>
  <c r="G2130" i="5"/>
  <c r="R2130" i="5"/>
  <c r="H2130" i="5"/>
  <c r="I2130" i="5"/>
  <c r="F2130" i="5"/>
  <c r="J2130" i="5"/>
  <c r="E2130" i="5"/>
  <c r="X2130" i="5"/>
  <c r="V2131" i="5"/>
  <c r="F2132" i="5"/>
  <c r="G2132" i="5"/>
  <c r="H2132" i="5"/>
  <c r="I2132" i="5"/>
  <c r="J2132" i="5"/>
  <c r="R2132" i="5"/>
  <c r="E2132" i="5"/>
  <c r="X2132" i="5"/>
  <c r="R2133" i="5"/>
  <c r="G2133" i="5"/>
  <c r="I2133" i="5"/>
  <c r="H2133" i="5"/>
  <c r="F2133" i="5"/>
  <c r="J2133" i="5"/>
  <c r="E2133" i="5"/>
  <c r="X2133" i="5"/>
  <c r="H2134" i="5"/>
  <c r="G2134" i="5"/>
  <c r="I2134" i="5"/>
  <c r="J2134" i="5"/>
  <c r="R2134" i="5"/>
  <c r="F2134" i="5"/>
  <c r="E2134" i="5"/>
  <c r="X2134" i="5"/>
  <c r="J2135" i="5"/>
  <c r="I2135" i="5"/>
  <c r="R2135" i="5"/>
  <c r="G2135" i="5"/>
  <c r="F2135" i="5"/>
  <c r="H2135" i="5"/>
  <c r="E2135" i="5"/>
  <c r="X2135" i="5"/>
  <c r="H2136" i="5"/>
  <c r="I2136" i="5"/>
  <c r="J2136" i="5"/>
  <c r="G2136" i="5"/>
  <c r="R2136" i="5"/>
  <c r="F2136" i="5"/>
  <c r="E2136" i="5"/>
  <c r="X2136" i="5"/>
  <c r="H2137" i="5"/>
  <c r="G2137" i="5"/>
  <c r="F2137" i="5"/>
  <c r="J2137" i="5"/>
  <c r="R2137" i="5"/>
  <c r="I2137" i="5"/>
  <c r="E2137" i="5"/>
  <c r="X2137" i="5"/>
  <c r="G2138" i="5"/>
  <c r="H2138" i="5"/>
  <c r="I2138" i="5"/>
  <c r="J2138" i="5"/>
  <c r="R2138" i="5"/>
  <c r="F2138" i="5"/>
  <c r="E2138" i="5"/>
  <c r="X2138" i="5"/>
  <c r="F2139" i="5"/>
  <c r="R2139" i="5"/>
  <c r="H2139" i="5"/>
  <c r="I2139" i="5"/>
  <c r="G2139" i="5"/>
  <c r="J2139" i="5"/>
  <c r="E2139" i="5"/>
  <c r="X2139" i="5"/>
  <c r="R2140" i="5"/>
  <c r="G2140" i="5"/>
  <c r="I2140" i="5"/>
  <c r="F2140" i="5"/>
  <c r="J2140" i="5"/>
  <c r="H2140" i="5"/>
  <c r="E2140" i="5"/>
  <c r="X2140" i="5"/>
  <c r="I2141" i="5"/>
  <c r="G2141" i="5"/>
  <c r="F2141" i="5"/>
  <c r="J2141" i="5"/>
  <c r="R2141" i="5"/>
  <c r="H2141" i="5"/>
  <c r="E2141" i="5"/>
  <c r="X2141" i="5"/>
  <c r="G2142" i="5"/>
  <c r="R2142" i="5"/>
  <c r="J2142" i="5"/>
  <c r="I2142" i="5"/>
  <c r="H2142" i="5"/>
  <c r="F2142" i="5"/>
  <c r="E2142" i="5"/>
  <c r="X2142" i="5"/>
  <c r="R2143" i="5"/>
  <c r="F2143" i="5"/>
  <c r="H2143" i="5"/>
  <c r="I2143" i="5"/>
  <c r="J2143" i="5"/>
  <c r="G2143" i="5"/>
  <c r="E2143" i="5"/>
  <c r="X2143" i="5"/>
  <c r="G2144" i="5"/>
  <c r="F2144" i="5"/>
  <c r="H2144" i="5"/>
  <c r="I2144" i="5"/>
  <c r="J2144" i="5"/>
  <c r="R2144" i="5"/>
  <c r="E2144" i="5"/>
  <c r="X2144" i="5"/>
  <c r="I2145" i="5"/>
  <c r="G2145" i="5"/>
  <c r="J2145" i="5"/>
  <c r="R2145" i="5"/>
  <c r="H2145" i="5"/>
  <c r="F2145" i="5"/>
  <c r="E2145" i="5"/>
  <c r="X2145" i="5"/>
  <c r="G2146" i="5"/>
  <c r="R2146" i="5"/>
  <c r="I2146" i="5"/>
  <c r="H2146" i="5"/>
  <c r="F2146" i="5"/>
  <c r="J2146" i="5"/>
  <c r="E2146" i="5"/>
  <c r="X2146" i="5"/>
  <c r="G2147" i="5"/>
  <c r="J2147" i="5"/>
  <c r="R2147" i="5"/>
  <c r="F2147" i="5"/>
  <c r="H2147" i="5"/>
  <c r="I2147" i="5"/>
  <c r="E2147" i="5"/>
  <c r="X2147" i="5"/>
  <c r="J2148" i="5"/>
  <c r="H2148" i="5"/>
  <c r="F2148" i="5"/>
  <c r="R2148" i="5"/>
  <c r="G2148" i="5"/>
  <c r="I2148" i="5"/>
  <c r="E2148" i="5"/>
  <c r="X2148" i="5"/>
  <c r="G2149" i="5"/>
  <c r="F2149" i="5"/>
  <c r="H2149" i="5"/>
  <c r="I2149" i="5"/>
  <c r="J2149" i="5"/>
  <c r="R2149" i="5"/>
  <c r="E2149" i="5"/>
  <c r="X2149" i="5"/>
  <c r="I2150" i="5"/>
  <c r="J2150" i="5"/>
  <c r="G2150" i="5"/>
  <c r="F2150" i="5"/>
  <c r="H2150" i="5"/>
  <c r="R2150" i="5"/>
  <c r="E2150" i="5"/>
  <c r="X2150" i="5"/>
  <c r="J2151" i="5"/>
  <c r="G2151" i="5"/>
  <c r="F2151" i="5"/>
  <c r="I2151" i="5"/>
  <c r="H2151" i="5"/>
  <c r="R2151" i="5"/>
  <c r="E2151" i="5"/>
  <c r="X2151" i="5"/>
  <c r="G2152" i="5"/>
  <c r="F2152" i="5"/>
  <c r="H2152" i="5"/>
  <c r="I2152" i="5"/>
  <c r="J2152" i="5"/>
  <c r="R2152" i="5"/>
  <c r="E2152" i="5"/>
  <c r="X2152" i="5"/>
  <c r="G2153" i="5"/>
  <c r="F2153" i="5"/>
  <c r="H2153" i="5"/>
  <c r="I2153" i="5"/>
  <c r="J2153" i="5"/>
  <c r="R2153" i="5"/>
  <c r="E2153" i="5"/>
  <c r="X2153" i="5"/>
  <c r="I2154" i="5"/>
  <c r="G2154" i="5"/>
  <c r="R2154" i="5"/>
  <c r="F2154" i="5"/>
  <c r="H2154" i="5"/>
  <c r="J2154" i="5"/>
  <c r="E2154" i="5"/>
  <c r="X2154" i="5"/>
  <c r="F2155" i="5"/>
  <c r="G2155" i="5"/>
  <c r="R2155" i="5"/>
  <c r="I2155" i="5"/>
  <c r="H2155" i="5"/>
  <c r="J2155" i="5"/>
  <c r="E2155" i="5"/>
  <c r="X2155" i="5"/>
  <c r="G2156" i="5"/>
  <c r="F2156" i="5"/>
  <c r="H2156" i="5"/>
  <c r="I2156" i="5"/>
  <c r="J2156" i="5"/>
  <c r="R2156" i="5"/>
  <c r="E2156" i="5"/>
  <c r="X2156" i="5"/>
  <c r="H2157" i="5"/>
  <c r="R2157" i="5"/>
  <c r="G2157" i="5"/>
  <c r="F2157" i="5"/>
  <c r="I2157" i="5"/>
  <c r="J2157" i="5"/>
  <c r="E2157" i="5"/>
  <c r="X2157" i="5"/>
  <c r="G2158" i="5"/>
  <c r="R2158" i="5"/>
  <c r="J2158" i="5"/>
  <c r="F2158" i="5"/>
  <c r="H2158" i="5"/>
  <c r="I2158" i="5"/>
  <c r="E2158" i="5"/>
  <c r="X2158" i="5"/>
  <c r="R2159" i="5"/>
  <c r="H2159" i="5"/>
  <c r="F2159" i="5"/>
  <c r="I2159" i="5"/>
  <c r="G2159" i="5"/>
  <c r="J2159" i="5"/>
  <c r="E2159" i="5"/>
  <c r="X2159" i="5"/>
  <c r="F2160" i="5"/>
  <c r="I2160" i="5"/>
  <c r="R2160" i="5"/>
  <c r="G2160" i="5"/>
  <c r="H2160" i="5"/>
  <c r="J2160" i="5"/>
  <c r="E2160" i="5"/>
  <c r="X2160" i="5"/>
  <c r="H2161" i="5"/>
  <c r="J2161" i="5"/>
  <c r="F2161" i="5"/>
  <c r="I2161" i="5"/>
  <c r="R2161" i="5"/>
  <c r="G2161" i="5"/>
  <c r="E2161" i="5"/>
  <c r="X2161" i="5"/>
  <c r="H2162" i="5"/>
  <c r="I2162" i="5"/>
  <c r="R2162" i="5"/>
  <c r="G2162" i="5"/>
  <c r="F2162" i="5"/>
  <c r="J2162" i="5"/>
  <c r="E2162" i="5"/>
  <c r="X2162" i="5"/>
  <c r="G2163" i="5"/>
  <c r="J2163" i="5"/>
  <c r="R2163" i="5"/>
  <c r="F2163" i="5"/>
  <c r="H2163" i="5"/>
  <c r="I2163" i="5"/>
  <c r="E2163" i="5"/>
  <c r="X2163" i="5"/>
  <c r="I2164" i="5"/>
  <c r="H2164" i="5"/>
  <c r="F2164" i="5"/>
  <c r="G2164" i="5"/>
  <c r="J2164" i="5"/>
  <c r="R2164" i="5"/>
  <c r="E2164" i="5"/>
  <c r="X2164" i="5"/>
  <c r="G2165" i="5"/>
  <c r="F2165" i="5"/>
  <c r="H2165" i="5"/>
  <c r="J2165" i="5"/>
  <c r="I2165" i="5"/>
  <c r="R2165" i="5"/>
  <c r="E2165" i="5"/>
  <c r="X2165" i="5"/>
  <c r="G2166" i="5"/>
  <c r="H2166" i="5"/>
  <c r="I2166" i="5"/>
  <c r="J2166" i="5"/>
  <c r="R2166" i="5"/>
  <c r="F2166" i="5"/>
  <c r="E2166" i="5"/>
  <c r="X2166" i="5"/>
  <c r="J2167" i="5"/>
  <c r="H2167" i="5"/>
  <c r="F2167" i="5"/>
  <c r="G2167" i="5"/>
  <c r="R2167" i="5"/>
  <c r="I2167" i="5"/>
  <c r="E2167" i="5"/>
  <c r="X2167" i="5"/>
  <c r="F2168" i="5"/>
  <c r="R2168" i="5"/>
  <c r="H2168" i="5"/>
  <c r="J2168" i="5"/>
  <c r="G2168" i="5"/>
  <c r="I2168" i="5"/>
  <c r="E2168" i="5"/>
  <c r="X2168" i="5"/>
  <c r="F2169" i="5"/>
  <c r="I2169" i="5"/>
  <c r="H2169" i="5"/>
  <c r="G2169" i="5"/>
  <c r="J2169" i="5"/>
  <c r="R2169" i="5"/>
  <c r="E2169" i="5"/>
  <c r="X2169" i="5"/>
  <c r="G2170" i="5"/>
  <c r="H2170" i="5"/>
  <c r="I2170" i="5"/>
  <c r="J2170" i="5"/>
  <c r="R2170" i="5"/>
  <c r="F2170" i="5"/>
  <c r="E2170" i="5"/>
  <c r="X2170" i="5"/>
  <c r="H2171" i="5"/>
  <c r="F2171" i="5"/>
  <c r="I2171" i="5"/>
  <c r="G2171" i="5"/>
  <c r="J2171" i="5"/>
  <c r="R2171" i="5"/>
  <c r="E2171" i="5"/>
  <c r="X2171" i="5"/>
  <c r="I2172" i="5"/>
  <c r="F2172" i="5"/>
  <c r="R2172" i="5"/>
  <c r="H2172" i="5"/>
  <c r="G2172" i="5"/>
  <c r="J2172" i="5"/>
  <c r="E2172" i="5"/>
  <c r="X2172" i="5"/>
  <c r="F2173" i="5"/>
  <c r="G2173" i="5"/>
  <c r="H2173" i="5"/>
  <c r="J2173" i="5"/>
  <c r="I2173" i="5"/>
  <c r="R2173" i="5"/>
  <c r="E2173" i="5"/>
  <c r="X2173" i="5"/>
  <c r="G2174" i="5"/>
  <c r="R2174" i="5"/>
  <c r="J2174" i="5"/>
  <c r="I2174" i="5"/>
  <c r="H2174" i="5"/>
  <c r="F2174" i="5"/>
  <c r="E2174" i="5"/>
  <c r="X2174" i="5"/>
  <c r="I2175" i="5"/>
  <c r="R2175" i="5"/>
  <c r="G2175" i="5"/>
  <c r="F2175" i="5"/>
  <c r="H2175" i="5"/>
  <c r="J2175" i="5"/>
  <c r="E2175" i="5"/>
  <c r="X2175" i="5"/>
  <c r="H2176" i="5"/>
  <c r="R2176" i="5"/>
  <c r="I2176" i="5"/>
  <c r="G2176" i="5"/>
  <c r="F2176" i="5"/>
  <c r="J2176" i="5"/>
  <c r="E2176" i="5"/>
  <c r="X2176" i="5"/>
  <c r="F2177" i="5"/>
  <c r="H2177" i="5"/>
  <c r="G2177" i="5"/>
  <c r="R2177" i="5"/>
  <c r="J2177" i="5"/>
  <c r="I2177" i="5"/>
  <c r="E2177" i="5"/>
  <c r="X2177" i="5"/>
  <c r="G2178" i="5"/>
  <c r="R2178" i="5"/>
  <c r="J2178" i="5"/>
  <c r="I2178" i="5"/>
  <c r="F2178" i="5"/>
  <c r="H2178" i="5"/>
  <c r="E2178" i="5"/>
  <c r="X2178" i="5"/>
  <c r="G2179" i="5"/>
  <c r="R2179" i="5"/>
  <c r="J2179" i="5"/>
  <c r="I2179" i="5"/>
  <c r="H2179" i="5"/>
  <c r="F2179" i="5"/>
  <c r="E2179" i="5"/>
  <c r="X2179" i="5"/>
  <c r="G2180" i="5"/>
  <c r="F2180" i="5"/>
  <c r="R2180" i="5"/>
  <c r="J2180" i="5"/>
  <c r="I2180" i="5"/>
  <c r="H2180" i="5"/>
  <c r="E2180" i="5"/>
  <c r="X2180" i="5"/>
  <c r="F2181" i="5"/>
  <c r="I2181" i="5"/>
  <c r="H2181" i="5"/>
  <c r="G2181" i="5"/>
  <c r="R2181" i="5"/>
  <c r="J2181" i="5"/>
  <c r="E2181" i="5"/>
  <c r="X2181" i="5"/>
  <c r="G2182" i="5"/>
  <c r="I2182" i="5"/>
  <c r="J2182" i="5"/>
  <c r="R2182" i="5"/>
  <c r="F2182" i="5"/>
  <c r="H2182" i="5"/>
  <c r="E2182" i="5"/>
  <c r="X2182" i="5"/>
  <c r="G2183" i="5"/>
  <c r="R2183" i="5"/>
  <c r="F2183" i="5"/>
  <c r="H2183" i="5"/>
  <c r="I2183" i="5"/>
  <c r="J2183" i="5"/>
  <c r="E2183" i="5"/>
  <c r="X2183" i="5"/>
  <c r="G2184" i="5"/>
  <c r="J2184" i="5"/>
  <c r="I2184" i="5"/>
  <c r="H2184" i="5"/>
  <c r="R2184" i="5"/>
  <c r="F2184" i="5"/>
  <c r="E2184" i="5"/>
  <c r="X2184" i="5"/>
  <c r="G2185" i="5"/>
  <c r="R2185" i="5"/>
  <c r="J2185" i="5"/>
  <c r="H2185" i="5"/>
  <c r="I2185" i="5"/>
  <c r="F2185" i="5"/>
  <c r="E2185" i="5"/>
  <c r="X2185" i="5"/>
  <c r="R2186" i="5"/>
  <c r="G2186" i="5"/>
  <c r="F2186" i="5"/>
  <c r="H2186" i="5"/>
  <c r="I2186" i="5"/>
  <c r="J2186" i="5"/>
  <c r="E2186" i="5"/>
  <c r="X2186" i="5"/>
  <c r="G2187" i="5"/>
  <c r="I2187" i="5"/>
  <c r="R2187" i="5"/>
  <c r="J2187" i="5"/>
  <c r="F2187" i="5"/>
  <c r="H2187" i="5"/>
  <c r="E2187" i="5"/>
  <c r="X2187" i="5"/>
  <c r="G2188" i="5"/>
  <c r="F2188" i="5"/>
  <c r="H2188" i="5"/>
  <c r="I2188" i="5"/>
  <c r="J2188" i="5"/>
  <c r="R2188" i="5"/>
  <c r="E2188" i="5"/>
  <c r="X2188" i="5"/>
  <c r="G2189" i="5"/>
  <c r="I2189" i="5"/>
  <c r="R2189" i="5"/>
  <c r="J2189" i="5"/>
  <c r="H2189" i="5"/>
  <c r="F2189" i="5"/>
  <c r="E2189" i="5"/>
  <c r="X2189" i="5"/>
  <c r="I2190" i="5"/>
  <c r="G2190" i="5"/>
  <c r="F2190" i="5"/>
  <c r="H2190" i="5"/>
  <c r="J2190" i="5"/>
  <c r="R2190" i="5"/>
  <c r="E2190" i="5"/>
  <c r="X2190" i="5"/>
  <c r="R2191" i="5"/>
  <c r="G2191" i="5"/>
  <c r="F2191" i="5"/>
  <c r="H2191" i="5"/>
  <c r="I2191" i="5"/>
  <c r="J2191" i="5"/>
  <c r="E2191" i="5"/>
  <c r="X2191" i="5"/>
  <c r="I2192" i="5"/>
  <c r="H2192" i="5"/>
  <c r="R2192" i="5"/>
  <c r="G2192" i="5"/>
  <c r="F2192" i="5"/>
  <c r="J2192" i="5"/>
  <c r="E2192" i="5"/>
  <c r="X2192" i="5"/>
  <c r="G2193" i="5"/>
  <c r="F2193" i="5"/>
  <c r="H2193" i="5"/>
  <c r="J2193" i="5"/>
  <c r="R2193" i="5"/>
  <c r="I2193" i="5"/>
  <c r="E2193" i="5"/>
  <c r="X2193" i="5"/>
  <c r="G2194" i="5"/>
  <c r="R2194" i="5"/>
  <c r="F2194" i="5"/>
  <c r="J2194" i="5"/>
  <c r="I2194" i="5"/>
  <c r="H2194" i="5"/>
  <c r="E2194" i="5"/>
  <c r="X2194" i="5"/>
  <c r="F2195" i="5"/>
  <c r="G2195" i="5"/>
  <c r="I2195" i="5"/>
  <c r="J2195" i="5"/>
  <c r="R2195" i="5"/>
  <c r="H2195" i="5"/>
  <c r="E2195" i="5"/>
  <c r="X2195" i="5"/>
  <c r="G2196" i="5"/>
  <c r="F2196" i="5"/>
  <c r="H2196" i="5"/>
  <c r="I2196" i="5"/>
  <c r="R2196" i="5"/>
  <c r="J2196" i="5"/>
  <c r="E2196" i="5"/>
  <c r="X2196" i="5"/>
  <c r="J2197" i="5"/>
  <c r="I2197" i="5"/>
  <c r="R2197" i="5"/>
  <c r="G2197" i="5"/>
  <c r="H2197" i="5"/>
  <c r="F2197" i="5"/>
  <c r="E2197" i="5"/>
  <c r="X2197" i="5"/>
  <c r="R2198" i="5"/>
  <c r="G2198" i="5"/>
  <c r="J2198" i="5"/>
  <c r="H2198" i="5"/>
  <c r="F2198" i="5"/>
  <c r="I2198" i="5"/>
  <c r="E2198" i="5"/>
  <c r="X2198" i="5"/>
  <c r="I2199" i="5"/>
  <c r="J2199" i="5"/>
  <c r="G2199" i="5"/>
  <c r="F2199" i="5"/>
  <c r="R2199" i="5"/>
  <c r="H2199" i="5"/>
  <c r="E2199" i="5"/>
  <c r="X2199" i="5"/>
  <c r="J2200" i="5"/>
  <c r="R2200" i="5"/>
  <c r="H2200" i="5"/>
  <c r="G2200" i="5"/>
  <c r="F2200" i="5"/>
  <c r="I2200" i="5"/>
  <c r="E2200" i="5"/>
  <c r="X2200" i="5"/>
  <c r="G2201" i="5"/>
  <c r="F2201" i="5"/>
  <c r="H2201" i="5"/>
  <c r="J2201" i="5"/>
  <c r="R2201" i="5"/>
  <c r="I2201" i="5"/>
  <c r="E2201" i="5"/>
  <c r="X2201" i="5"/>
  <c r="G2202" i="5"/>
  <c r="R2202" i="5"/>
  <c r="F2202" i="5"/>
  <c r="I2202" i="5"/>
  <c r="J2202" i="5"/>
  <c r="H2202" i="5"/>
  <c r="E2202" i="5"/>
  <c r="X2202" i="5"/>
  <c r="F2203" i="5"/>
  <c r="G2203" i="5"/>
  <c r="I2203" i="5"/>
  <c r="J2203" i="5"/>
  <c r="R2203" i="5"/>
  <c r="H2203" i="5"/>
  <c r="E2203" i="5"/>
  <c r="X2203" i="5"/>
  <c r="G2204" i="5"/>
  <c r="F2204" i="5"/>
  <c r="H2204" i="5"/>
  <c r="I2204" i="5"/>
  <c r="R2204" i="5"/>
  <c r="J2204" i="5"/>
  <c r="E2204" i="5"/>
  <c r="X2204" i="5"/>
  <c r="H2205" i="5"/>
  <c r="J2205" i="5"/>
  <c r="G2205" i="5"/>
  <c r="I2205" i="5"/>
  <c r="R2205" i="5"/>
  <c r="F2205" i="5"/>
  <c r="E2205" i="5"/>
  <c r="X2205" i="5"/>
  <c r="J2206" i="5"/>
  <c r="F2206" i="5"/>
  <c r="H2206" i="5"/>
  <c r="R2206" i="5"/>
  <c r="I2206" i="5"/>
  <c r="G2206" i="5"/>
  <c r="E2206" i="5"/>
  <c r="X2206" i="5"/>
  <c r="G2207" i="5"/>
  <c r="F2207" i="5"/>
  <c r="H2207" i="5"/>
  <c r="J2207" i="5"/>
  <c r="R2207" i="5"/>
  <c r="I2207" i="5"/>
  <c r="E2207" i="5"/>
  <c r="X2207" i="5"/>
  <c r="J2208" i="5"/>
  <c r="F2208" i="5"/>
  <c r="I2208" i="5"/>
  <c r="R2208" i="5"/>
  <c r="H2208" i="5"/>
  <c r="G2208" i="5"/>
  <c r="E2208" i="5"/>
  <c r="X2208" i="5"/>
  <c r="G2209" i="5"/>
  <c r="F2209" i="5"/>
  <c r="H2209" i="5"/>
  <c r="J2209" i="5"/>
  <c r="R2209" i="5"/>
  <c r="I2209" i="5"/>
  <c r="E2209" i="5"/>
  <c r="X2209" i="5"/>
  <c r="G2210" i="5"/>
  <c r="R2210" i="5"/>
  <c r="F2210" i="5"/>
  <c r="H2210" i="5"/>
  <c r="J2210" i="5"/>
  <c r="I2210" i="5"/>
  <c r="E2210" i="5"/>
  <c r="X2210" i="5"/>
  <c r="H2211" i="5"/>
  <c r="J2211" i="5"/>
  <c r="G2211" i="5"/>
  <c r="I2211" i="5"/>
  <c r="F2211" i="5"/>
  <c r="R2211" i="5"/>
  <c r="E2211" i="5"/>
  <c r="X2211" i="5"/>
  <c r="G2212" i="5"/>
  <c r="F2212" i="5"/>
  <c r="H2212" i="5"/>
  <c r="I2212" i="5"/>
  <c r="R2212" i="5"/>
  <c r="J2212" i="5"/>
  <c r="E2212" i="5"/>
  <c r="X2212" i="5"/>
  <c r="I2213" i="5"/>
  <c r="G2213" i="5"/>
  <c r="F2213" i="5"/>
  <c r="J2213" i="5"/>
  <c r="R2213" i="5"/>
  <c r="H2213" i="5"/>
  <c r="E2213" i="5"/>
  <c r="X2213" i="5"/>
  <c r="J2214" i="5"/>
  <c r="R2214" i="5"/>
  <c r="G2214" i="5"/>
  <c r="F2214" i="5"/>
  <c r="H2214" i="5"/>
  <c r="I2214" i="5"/>
  <c r="E2214" i="5"/>
  <c r="X2214" i="5"/>
  <c r="J2215" i="5"/>
  <c r="H2215" i="5"/>
  <c r="I2215" i="5"/>
  <c r="F2215" i="5"/>
  <c r="G2215" i="5"/>
  <c r="R2215" i="5"/>
  <c r="E2215" i="5"/>
  <c r="X2215" i="5"/>
  <c r="J2216" i="5"/>
  <c r="R2216" i="5"/>
  <c r="I2216" i="5"/>
  <c r="G2216" i="5"/>
  <c r="F2216" i="5"/>
  <c r="H2216" i="5"/>
  <c r="E2216" i="5"/>
  <c r="X2216" i="5"/>
  <c r="G2217" i="5"/>
  <c r="F2217" i="5"/>
  <c r="H2217" i="5"/>
  <c r="J2217" i="5"/>
  <c r="R2217" i="5"/>
  <c r="I2217" i="5"/>
  <c r="E2217" i="5"/>
  <c r="X2217" i="5"/>
  <c r="H2218" i="5"/>
  <c r="J2218" i="5"/>
  <c r="I2218" i="5"/>
  <c r="G2218" i="5"/>
  <c r="R2218" i="5"/>
  <c r="F2218" i="5"/>
  <c r="E2218" i="5"/>
  <c r="X2218" i="5"/>
  <c r="R2219" i="5"/>
  <c r="G2219" i="5"/>
  <c r="J2219" i="5"/>
  <c r="I2219" i="5"/>
  <c r="F2219" i="5"/>
  <c r="H2219" i="5"/>
  <c r="E2219" i="5"/>
  <c r="X2219" i="5"/>
  <c r="G2220" i="5"/>
  <c r="F2220" i="5"/>
  <c r="H2220" i="5"/>
  <c r="I2220" i="5"/>
  <c r="R2220" i="5"/>
  <c r="J2220" i="5"/>
  <c r="E2220" i="5"/>
  <c r="X2220" i="5"/>
  <c r="F2221" i="5"/>
  <c r="H2221" i="5"/>
  <c r="R2221" i="5"/>
  <c r="G2221" i="5"/>
  <c r="J2221" i="5"/>
  <c r="I2221" i="5"/>
  <c r="E2221" i="5"/>
  <c r="X2221" i="5"/>
  <c r="F2222" i="5"/>
  <c r="J2222" i="5"/>
  <c r="G2222" i="5"/>
  <c r="R2222" i="5"/>
  <c r="I2222" i="5"/>
  <c r="H2222" i="5"/>
  <c r="E2222" i="5"/>
  <c r="X2222" i="5"/>
  <c r="R2223" i="5"/>
  <c r="G2223" i="5"/>
  <c r="F2223" i="5"/>
  <c r="J2223" i="5"/>
  <c r="H2223" i="5"/>
  <c r="I2223" i="5"/>
  <c r="E2223" i="5"/>
  <c r="X2223" i="5"/>
  <c r="G2224" i="5"/>
  <c r="H2224" i="5"/>
  <c r="I2224" i="5"/>
  <c r="F2224" i="5"/>
  <c r="J2224" i="5"/>
  <c r="R2224" i="5"/>
  <c r="E2224" i="5"/>
  <c r="X2224" i="5"/>
  <c r="G2225" i="5"/>
  <c r="H2225" i="5"/>
  <c r="R2225" i="5"/>
  <c r="F2225" i="5"/>
  <c r="I2225" i="5"/>
  <c r="J2225" i="5"/>
  <c r="E2225" i="5"/>
  <c r="X2225" i="5"/>
  <c r="J2226" i="5"/>
  <c r="H2226" i="5"/>
  <c r="F2226" i="5"/>
  <c r="I2226" i="5"/>
  <c r="G2226" i="5"/>
  <c r="R2226" i="5"/>
  <c r="E2226" i="5"/>
  <c r="X2226" i="5"/>
  <c r="G2227" i="5"/>
  <c r="F2227" i="5"/>
  <c r="J2227" i="5"/>
  <c r="R2227" i="5"/>
  <c r="H2227" i="5"/>
  <c r="I2227" i="5"/>
  <c r="E2227" i="5"/>
  <c r="X2227" i="5"/>
  <c r="G2228" i="5"/>
  <c r="F2228" i="5"/>
  <c r="H2228" i="5"/>
  <c r="I2228" i="5"/>
  <c r="J2228" i="5"/>
  <c r="R2228" i="5"/>
  <c r="E2228" i="5"/>
  <c r="X2228" i="5"/>
  <c r="H2229" i="5"/>
  <c r="J2229" i="5"/>
  <c r="G2229" i="5"/>
  <c r="R2229" i="5"/>
  <c r="I2229" i="5"/>
  <c r="F2229" i="5"/>
  <c r="E2229" i="5"/>
  <c r="X2229" i="5"/>
  <c r="G2230" i="5"/>
  <c r="I2230" i="5"/>
  <c r="J2230" i="5"/>
  <c r="R2230" i="5"/>
  <c r="F2230" i="5"/>
  <c r="H2230" i="5"/>
  <c r="E2230" i="5"/>
  <c r="X2230" i="5"/>
  <c r="G2231" i="5"/>
  <c r="R2231" i="5"/>
  <c r="F2231" i="5"/>
  <c r="H2231" i="5"/>
  <c r="I2231" i="5"/>
  <c r="J2231" i="5"/>
  <c r="E2231" i="5"/>
  <c r="X2231" i="5"/>
  <c r="I2232" i="5"/>
  <c r="F2232" i="5"/>
  <c r="G2232" i="5"/>
  <c r="R2232" i="5"/>
  <c r="H2232" i="5"/>
  <c r="J2232" i="5"/>
  <c r="E2232" i="5"/>
  <c r="X2232" i="5"/>
  <c r="R2233" i="5"/>
  <c r="H2233" i="5"/>
  <c r="G2233" i="5"/>
  <c r="J2233" i="5"/>
  <c r="F2233" i="5"/>
  <c r="I2233" i="5"/>
  <c r="E2233" i="5"/>
  <c r="X2233" i="5"/>
  <c r="H2234" i="5"/>
  <c r="F2234" i="5"/>
  <c r="G2234" i="5"/>
  <c r="R2234" i="5"/>
  <c r="J2234" i="5"/>
  <c r="I2234" i="5"/>
  <c r="E2234" i="5"/>
  <c r="X2234" i="5"/>
  <c r="I2235" i="5"/>
  <c r="H2235" i="5"/>
  <c r="G2235" i="5"/>
  <c r="F2235" i="5"/>
  <c r="R2235" i="5"/>
  <c r="J2235" i="5"/>
  <c r="E2235" i="5"/>
  <c r="X2235" i="5"/>
  <c r="H2236" i="5"/>
  <c r="G2236" i="5"/>
  <c r="F2236" i="5"/>
  <c r="I2236" i="5"/>
  <c r="J2236" i="5"/>
  <c r="R2236" i="5"/>
  <c r="E2236" i="5"/>
  <c r="X2236" i="5"/>
  <c r="G2237" i="5"/>
  <c r="F2237" i="5"/>
  <c r="J2237" i="5"/>
  <c r="R2237" i="5"/>
  <c r="H2237" i="5"/>
  <c r="I2237" i="5"/>
  <c r="E2237" i="5"/>
  <c r="X2237" i="5"/>
  <c r="F2238" i="5"/>
  <c r="J2238" i="5"/>
  <c r="I2238" i="5"/>
  <c r="H2238" i="5"/>
  <c r="R2238" i="5"/>
  <c r="G2238" i="5"/>
  <c r="E2238" i="5"/>
  <c r="X2238" i="5"/>
  <c r="F2239" i="5"/>
  <c r="G2239" i="5"/>
  <c r="H2239" i="5"/>
  <c r="I2239" i="5"/>
  <c r="J2239" i="5"/>
  <c r="R2239" i="5"/>
  <c r="E2239" i="5"/>
  <c r="X2239" i="5"/>
  <c r="H2240" i="5"/>
  <c r="G2240" i="5"/>
  <c r="F2240" i="5"/>
  <c r="I2240" i="5"/>
  <c r="J2240" i="5"/>
  <c r="R2240" i="5"/>
  <c r="E2240" i="5"/>
  <c r="X2240" i="5"/>
  <c r="G2241" i="5"/>
  <c r="F2241" i="5"/>
  <c r="J2241" i="5"/>
  <c r="R2241" i="5"/>
  <c r="H2241" i="5"/>
  <c r="I2241" i="5"/>
  <c r="E2241" i="5"/>
  <c r="X2241" i="5"/>
  <c r="R2242" i="5"/>
  <c r="J2242" i="5"/>
  <c r="H2242" i="5"/>
  <c r="I2242" i="5"/>
  <c r="G2242" i="5"/>
  <c r="F2242" i="5"/>
  <c r="E2242" i="5"/>
  <c r="X2242" i="5"/>
  <c r="R2243" i="5"/>
  <c r="G2243" i="5"/>
  <c r="F2243" i="5"/>
  <c r="H2243" i="5"/>
  <c r="I2243" i="5"/>
  <c r="J2243" i="5"/>
  <c r="E2243" i="5"/>
  <c r="X2243" i="5"/>
  <c r="G2244" i="5"/>
  <c r="F2244" i="5"/>
  <c r="H2244" i="5"/>
  <c r="I2244" i="5"/>
  <c r="J2244" i="5"/>
  <c r="R2244" i="5"/>
  <c r="E2244" i="5"/>
  <c r="X2244" i="5"/>
  <c r="G2245" i="5"/>
  <c r="F2245" i="5"/>
  <c r="H2245" i="5"/>
  <c r="J2245" i="5"/>
  <c r="R2245" i="5"/>
  <c r="I2245" i="5"/>
  <c r="E2245" i="5"/>
  <c r="X2245" i="5"/>
  <c r="F2246" i="5"/>
  <c r="G2246" i="5"/>
  <c r="I2246" i="5"/>
  <c r="R2246" i="5"/>
  <c r="J2246" i="5"/>
  <c r="H2246" i="5"/>
  <c r="E2246" i="5"/>
  <c r="X2246" i="5"/>
  <c r="G2247" i="5"/>
  <c r="F2247" i="5"/>
  <c r="R2247" i="5"/>
  <c r="H2247" i="5"/>
  <c r="I2247" i="5"/>
  <c r="J2247" i="5"/>
  <c r="E2247" i="5"/>
  <c r="X2247" i="5"/>
  <c r="G2248" i="5"/>
  <c r="F2248" i="5"/>
  <c r="H2248" i="5"/>
  <c r="I2248" i="5"/>
  <c r="J2248" i="5"/>
  <c r="R2248" i="5"/>
  <c r="E2248" i="5"/>
  <c r="X2248" i="5"/>
  <c r="G2249" i="5"/>
  <c r="R2249" i="5"/>
  <c r="J2249" i="5"/>
  <c r="F2249" i="5"/>
  <c r="H2249" i="5"/>
  <c r="I2249" i="5"/>
  <c r="E2249" i="5"/>
  <c r="X2249" i="5"/>
  <c r="J2250" i="5"/>
  <c r="R2250" i="5"/>
  <c r="G2250" i="5"/>
  <c r="H2250" i="5"/>
  <c r="F2250" i="5"/>
  <c r="I2250" i="5"/>
  <c r="E2250" i="5"/>
  <c r="X2250" i="5"/>
  <c r="G2251" i="5"/>
  <c r="F2251" i="5"/>
  <c r="R2251" i="5"/>
  <c r="H2251" i="5"/>
  <c r="I2251" i="5"/>
  <c r="J2251" i="5"/>
  <c r="E2251" i="5"/>
  <c r="X2251" i="5"/>
  <c r="V2252" i="5"/>
  <c r="AB2252" i="5"/>
  <c r="R2253" i="5"/>
  <c r="H2253" i="5"/>
  <c r="J2253" i="5"/>
  <c r="F2253" i="5"/>
  <c r="I2253" i="5"/>
  <c r="G2253" i="5"/>
  <c r="E2253" i="5"/>
  <c r="X2253" i="5"/>
  <c r="F2254" i="5"/>
  <c r="G2254" i="5"/>
  <c r="J2254" i="5"/>
  <c r="R2254" i="5"/>
  <c r="H2254" i="5"/>
  <c r="I2254" i="5"/>
  <c r="E2254" i="5"/>
  <c r="X2254" i="5"/>
  <c r="R2255" i="5"/>
  <c r="G2255" i="5"/>
  <c r="H2255" i="5"/>
  <c r="I2255" i="5"/>
  <c r="J2255" i="5"/>
  <c r="F2255" i="5"/>
  <c r="E2255" i="5"/>
  <c r="X2255" i="5"/>
  <c r="AB2256" i="5"/>
  <c r="V2256" i="5"/>
  <c r="G2257" i="5"/>
  <c r="I2257" i="5"/>
  <c r="R2257" i="5"/>
  <c r="H2257" i="5"/>
  <c r="J2257" i="5"/>
  <c r="F2257" i="5"/>
  <c r="E2257" i="5"/>
  <c r="X2257" i="5"/>
  <c r="I2258" i="5"/>
  <c r="F2258" i="5"/>
  <c r="R2258" i="5"/>
  <c r="G2258" i="5"/>
  <c r="H2258" i="5"/>
  <c r="J2258" i="5"/>
  <c r="E2258" i="5"/>
  <c r="X2258" i="5"/>
  <c r="H2259" i="5"/>
  <c r="J2259" i="5"/>
  <c r="R2259" i="5"/>
  <c r="G2259" i="5"/>
  <c r="F2259" i="5"/>
  <c r="I2259" i="5"/>
  <c r="E2259" i="5"/>
  <c r="X2259" i="5"/>
  <c r="F2260" i="5"/>
  <c r="H2260" i="5"/>
  <c r="G2260" i="5"/>
  <c r="I2260" i="5"/>
  <c r="J2260" i="5"/>
  <c r="R2260" i="5"/>
  <c r="E2260" i="5"/>
  <c r="X2260" i="5"/>
  <c r="I2261" i="5"/>
  <c r="H2261" i="5"/>
  <c r="R2261" i="5"/>
  <c r="F2261" i="5"/>
  <c r="G2261" i="5"/>
  <c r="J2261" i="5"/>
  <c r="E2261" i="5"/>
  <c r="X2261" i="5"/>
  <c r="H2262" i="5"/>
  <c r="R2262" i="5"/>
  <c r="F2262" i="5"/>
  <c r="G2262" i="5"/>
  <c r="I2262" i="5"/>
  <c r="J2262" i="5"/>
  <c r="E2262" i="5"/>
  <c r="X2262" i="5"/>
  <c r="R2263" i="5"/>
  <c r="H2263" i="5"/>
  <c r="G2263" i="5"/>
  <c r="I2263" i="5"/>
  <c r="F2263" i="5"/>
  <c r="J2263" i="5"/>
  <c r="E2263" i="5"/>
  <c r="X2263" i="5"/>
  <c r="H2264" i="5"/>
  <c r="F2264" i="5"/>
  <c r="G2264" i="5"/>
  <c r="I2264" i="5"/>
  <c r="J2264" i="5"/>
  <c r="R2264" i="5"/>
  <c r="E2264" i="5"/>
  <c r="X2264" i="5"/>
  <c r="F2265" i="5"/>
  <c r="H2265" i="5"/>
  <c r="I2265" i="5"/>
  <c r="G2265" i="5"/>
  <c r="J2265" i="5"/>
  <c r="R2265" i="5"/>
  <c r="E2265" i="5"/>
  <c r="X2265" i="5"/>
  <c r="I2266" i="5"/>
  <c r="H2266" i="5"/>
  <c r="G2266" i="5"/>
  <c r="R2266" i="5"/>
  <c r="F2266" i="5"/>
  <c r="J2266" i="5"/>
  <c r="E2266" i="5"/>
  <c r="X2266" i="5"/>
  <c r="G2267" i="5"/>
  <c r="F2267" i="5"/>
  <c r="R2267" i="5"/>
  <c r="H2267" i="5"/>
  <c r="I2267" i="5"/>
  <c r="J2267" i="5"/>
  <c r="E2267" i="5"/>
  <c r="X2267" i="5"/>
  <c r="G2268" i="5"/>
  <c r="I2268" i="5"/>
  <c r="F2268" i="5"/>
  <c r="H2268" i="5"/>
  <c r="J2268" i="5"/>
  <c r="R2268" i="5"/>
  <c r="E2268" i="5"/>
  <c r="X2268" i="5"/>
  <c r="F2269" i="5"/>
  <c r="G2269" i="5"/>
  <c r="R2269" i="5"/>
  <c r="H2269" i="5"/>
  <c r="J2269" i="5"/>
  <c r="I2269" i="5"/>
  <c r="E2269" i="5"/>
  <c r="X2269" i="5"/>
  <c r="G2270" i="5"/>
  <c r="J2270" i="5"/>
  <c r="R2270" i="5"/>
  <c r="F2270" i="5"/>
  <c r="I2270" i="5"/>
  <c r="H2270" i="5"/>
  <c r="E2270" i="5"/>
  <c r="X2270" i="5"/>
  <c r="G2271" i="5"/>
  <c r="H2271" i="5"/>
  <c r="I2271" i="5"/>
  <c r="R2271" i="5"/>
  <c r="J2271" i="5"/>
  <c r="F2271" i="5"/>
  <c r="E2271" i="5"/>
  <c r="X2271" i="5"/>
  <c r="R2272" i="5"/>
  <c r="J2272" i="5"/>
  <c r="H2272" i="5"/>
  <c r="G2272" i="5"/>
  <c r="F2272" i="5"/>
  <c r="I2272" i="5"/>
  <c r="E2272" i="5"/>
  <c r="X2272" i="5"/>
  <c r="V2273" i="5"/>
  <c r="AB2273" i="5"/>
  <c r="G2274" i="5"/>
  <c r="J2274" i="5"/>
  <c r="F2274" i="5"/>
  <c r="H2274" i="5"/>
  <c r="I2274" i="5"/>
  <c r="R2274" i="5"/>
  <c r="E2274" i="5"/>
  <c r="X2274" i="5"/>
  <c r="G2275" i="5"/>
  <c r="F2275" i="5"/>
  <c r="I2275" i="5"/>
  <c r="H2275" i="5"/>
  <c r="J2275" i="5"/>
  <c r="R2275" i="5"/>
  <c r="E2275" i="5"/>
  <c r="X2275" i="5"/>
  <c r="I2276" i="5"/>
  <c r="H2276" i="5"/>
  <c r="F2276" i="5"/>
  <c r="G2276" i="5"/>
  <c r="J2276" i="5"/>
  <c r="R2276" i="5"/>
  <c r="E2276" i="5"/>
  <c r="X2276" i="5"/>
  <c r="G2277" i="5"/>
  <c r="I2277" i="5"/>
  <c r="H2277" i="5"/>
  <c r="J2277" i="5"/>
  <c r="R2277" i="5"/>
  <c r="F2277" i="5"/>
  <c r="E2277" i="5"/>
  <c r="X2277" i="5"/>
  <c r="I2278" i="5"/>
  <c r="F2278" i="5"/>
  <c r="R2278" i="5"/>
  <c r="H2278" i="5"/>
  <c r="G2278" i="5"/>
  <c r="J2278" i="5"/>
  <c r="E2278" i="5"/>
  <c r="X2278" i="5"/>
  <c r="R2279" i="5"/>
  <c r="H2279" i="5"/>
  <c r="I2279" i="5"/>
  <c r="F2279" i="5"/>
  <c r="G2279" i="5"/>
  <c r="J2279" i="5"/>
  <c r="E2279" i="5"/>
  <c r="X2279" i="5"/>
  <c r="V2280" i="5"/>
  <c r="AB2280" i="5"/>
  <c r="H2281" i="5"/>
  <c r="I2281" i="5"/>
  <c r="G2281" i="5"/>
  <c r="F2281" i="5"/>
  <c r="R2281" i="5"/>
  <c r="J2281" i="5"/>
  <c r="E2281" i="5"/>
  <c r="X2281" i="5"/>
  <c r="AB2282" i="5"/>
  <c r="V2282" i="5"/>
  <c r="V2283" i="5"/>
  <c r="AB2283" i="5"/>
  <c r="G2284" i="5"/>
  <c r="I2284" i="5"/>
  <c r="R2284" i="5"/>
  <c r="J2284" i="5"/>
  <c r="F2284" i="5"/>
  <c r="H2284" i="5"/>
  <c r="E2284" i="5"/>
  <c r="X2284" i="5"/>
  <c r="G2285" i="5"/>
  <c r="F2285" i="5"/>
  <c r="H2285" i="5"/>
  <c r="I2285" i="5"/>
  <c r="J2285" i="5"/>
  <c r="R2285" i="5"/>
  <c r="E2285" i="5"/>
  <c r="X2285" i="5"/>
  <c r="J2286" i="5"/>
  <c r="G2286" i="5"/>
  <c r="F2286" i="5"/>
  <c r="H2286" i="5"/>
  <c r="R2286" i="5"/>
  <c r="I2286" i="5"/>
  <c r="E2286" i="5"/>
  <c r="X2286" i="5"/>
  <c r="I2287" i="5"/>
  <c r="G2287" i="5"/>
  <c r="R2287" i="5"/>
  <c r="J2287" i="5"/>
  <c r="H2287" i="5"/>
  <c r="F2287" i="5"/>
  <c r="E2287" i="5"/>
  <c r="X2287" i="5"/>
  <c r="G2288" i="5"/>
  <c r="F2288" i="5"/>
  <c r="H2288" i="5"/>
  <c r="J2288" i="5"/>
  <c r="R2288" i="5"/>
  <c r="I2288" i="5"/>
  <c r="E2288" i="5"/>
  <c r="X2288" i="5"/>
  <c r="AB2289" i="5"/>
  <c r="V2289" i="5"/>
  <c r="V2290" i="5"/>
  <c r="AB2290" i="5"/>
  <c r="H2291" i="5"/>
  <c r="G2291" i="5"/>
  <c r="I2291" i="5"/>
  <c r="J2291" i="5"/>
  <c r="R2291" i="5"/>
  <c r="F2291" i="5"/>
  <c r="E2291" i="5"/>
  <c r="X2291" i="5"/>
  <c r="V2292" i="5"/>
  <c r="AB2292" i="5"/>
  <c r="R2293" i="5"/>
  <c r="H2293" i="5"/>
  <c r="I2293" i="5"/>
  <c r="F2293" i="5"/>
  <c r="J2293" i="5"/>
  <c r="G2293" i="5"/>
  <c r="E2293" i="5"/>
  <c r="X2293" i="5"/>
  <c r="I2294" i="5"/>
  <c r="G2294" i="5"/>
  <c r="H2294" i="5"/>
  <c r="F2294" i="5"/>
  <c r="J2294" i="5"/>
  <c r="R2294" i="5"/>
  <c r="E2294" i="5"/>
  <c r="X2294" i="5"/>
  <c r="F2295" i="5"/>
  <c r="G2295" i="5"/>
  <c r="H2295" i="5"/>
  <c r="I2295" i="5"/>
  <c r="J2295" i="5"/>
  <c r="R2295" i="5"/>
  <c r="E2295" i="5"/>
  <c r="X2295" i="5"/>
  <c r="R2296" i="5"/>
  <c r="G2296" i="5"/>
  <c r="J2296" i="5"/>
  <c r="F2296" i="5"/>
  <c r="H2296" i="5"/>
  <c r="I2296" i="5"/>
  <c r="E2296" i="5"/>
  <c r="X2296" i="5"/>
  <c r="V2297" i="5"/>
  <c r="AB2297" i="5"/>
  <c r="V2298" i="5"/>
  <c r="AB2298" i="5"/>
  <c r="H2299" i="5"/>
  <c r="G2299" i="5"/>
  <c r="I2299" i="5"/>
  <c r="J2299" i="5"/>
  <c r="R2299" i="5"/>
  <c r="F2299" i="5"/>
  <c r="E2299" i="5"/>
  <c r="X2299" i="5"/>
  <c r="H2300" i="5"/>
  <c r="F2300" i="5"/>
  <c r="R2300" i="5"/>
  <c r="I2300" i="5"/>
  <c r="G2300" i="5"/>
  <c r="J2300" i="5"/>
  <c r="E2300" i="5"/>
  <c r="X2300" i="5"/>
  <c r="J2301" i="5"/>
  <c r="R2301" i="5"/>
  <c r="F2301" i="5"/>
  <c r="H2301" i="5"/>
  <c r="I2301" i="5"/>
  <c r="G2301" i="5"/>
  <c r="E2301" i="5"/>
  <c r="X2301" i="5"/>
  <c r="I2302" i="5"/>
  <c r="J2302" i="5"/>
  <c r="G2302" i="5"/>
  <c r="H2302" i="5"/>
  <c r="R2302" i="5"/>
  <c r="F2302" i="5"/>
  <c r="E2302" i="5"/>
  <c r="X2302" i="5"/>
  <c r="G2303" i="5"/>
  <c r="J2303" i="5"/>
  <c r="I2303" i="5"/>
  <c r="R2303" i="5"/>
  <c r="F2303" i="5"/>
  <c r="H2303" i="5"/>
  <c r="E2303" i="5"/>
  <c r="X2303" i="5"/>
  <c r="I2304" i="5"/>
  <c r="G2304" i="5"/>
  <c r="J2304" i="5"/>
  <c r="H2304" i="5"/>
  <c r="F2304" i="5"/>
  <c r="R2304" i="5"/>
  <c r="E2304" i="5"/>
  <c r="X2304" i="5"/>
  <c r="F2305" i="5"/>
  <c r="G2305" i="5"/>
  <c r="J2305" i="5"/>
  <c r="H2305" i="5"/>
  <c r="I2305" i="5"/>
  <c r="R2305" i="5"/>
  <c r="E2305" i="5"/>
  <c r="X2305" i="5"/>
  <c r="J2306" i="5"/>
  <c r="G2306" i="5"/>
  <c r="H2306" i="5"/>
  <c r="F2306" i="5"/>
  <c r="I2306" i="5"/>
  <c r="R2306" i="5"/>
  <c r="E2306" i="5"/>
  <c r="X2306" i="5"/>
  <c r="G2307" i="5"/>
  <c r="R2307" i="5"/>
  <c r="H2307" i="5"/>
  <c r="I2307" i="5"/>
  <c r="F2307" i="5"/>
  <c r="J2307" i="5"/>
  <c r="E2307" i="5"/>
  <c r="X2307" i="5"/>
  <c r="R2308" i="5"/>
  <c r="G2308" i="5"/>
  <c r="J2308" i="5"/>
  <c r="H2308" i="5"/>
  <c r="F2308" i="5"/>
  <c r="I2308" i="5"/>
  <c r="E2308" i="5"/>
  <c r="X2308" i="5"/>
  <c r="J2309" i="5"/>
  <c r="G2309" i="5"/>
  <c r="H2309" i="5"/>
  <c r="I2309" i="5"/>
  <c r="R2309" i="5"/>
  <c r="F2309" i="5"/>
  <c r="E2309" i="5"/>
  <c r="X2309" i="5"/>
  <c r="AB2310" i="5"/>
  <c r="V2310" i="5"/>
  <c r="G2311" i="5"/>
  <c r="F2311" i="5"/>
  <c r="H2311" i="5"/>
  <c r="I2311" i="5"/>
  <c r="J2311" i="5"/>
  <c r="R2311" i="5"/>
  <c r="E2311" i="5"/>
  <c r="X2311" i="5"/>
  <c r="G2312" i="5"/>
  <c r="F2312" i="5"/>
  <c r="J2312" i="5"/>
  <c r="R2312" i="5"/>
  <c r="H2312" i="5"/>
  <c r="I2312" i="5"/>
  <c r="E2312" i="5"/>
  <c r="X2312" i="5"/>
  <c r="G2313" i="5"/>
  <c r="J2313" i="5"/>
  <c r="H2313" i="5"/>
  <c r="F2313" i="5"/>
  <c r="I2313" i="5"/>
  <c r="R2313" i="5"/>
  <c r="E2313" i="5"/>
  <c r="X2313" i="5"/>
  <c r="G2314" i="5"/>
  <c r="J2314" i="5"/>
  <c r="F2314" i="5"/>
  <c r="I2314" i="5"/>
  <c r="R2314" i="5"/>
  <c r="H2314" i="5"/>
  <c r="E2314" i="5"/>
  <c r="X2314" i="5"/>
  <c r="H2315" i="5"/>
  <c r="R2315" i="5"/>
  <c r="G2315" i="5"/>
  <c r="F2315" i="5"/>
  <c r="J2315" i="5"/>
  <c r="I2315" i="5"/>
  <c r="E2315" i="5"/>
  <c r="X2315" i="5"/>
  <c r="G2316" i="5"/>
  <c r="F2316" i="5"/>
  <c r="J2316" i="5"/>
  <c r="R2316" i="5"/>
  <c r="H2316" i="5"/>
  <c r="I2316" i="5"/>
  <c r="E2316" i="5"/>
  <c r="X2316" i="5"/>
  <c r="V2317" i="5"/>
  <c r="AB2317" i="5"/>
  <c r="R2318" i="5"/>
  <c r="G2318" i="5"/>
  <c r="H2318" i="5"/>
  <c r="F2318" i="5"/>
  <c r="J2318" i="5"/>
  <c r="I2318" i="5"/>
  <c r="E2318" i="5"/>
  <c r="X2318" i="5"/>
  <c r="V2319" i="5"/>
  <c r="AB2319" i="5"/>
  <c r="G2320" i="5"/>
  <c r="J2320" i="5"/>
  <c r="R2320" i="5"/>
  <c r="F2320" i="5"/>
  <c r="H2320" i="5"/>
  <c r="I2320" i="5"/>
  <c r="E2320" i="5"/>
  <c r="X2320" i="5"/>
  <c r="AB2321" i="5"/>
  <c r="V2321" i="5"/>
  <c r="G2322" i="5"/>
  <c r="H2322" i="5"/>
  <c r="I2322" i="5"/>
  <c r="J2322" i="5"/>
  <c r="F2322" i="5"/>
  <c r="R2322" i="5"/>
  <c r="E2322" i="5"/>
  <c r="X2322" i="5"/>
  <c r="I2323" i="5"/>
  <c r="J2323" i="5"/>
  <c r="H2323" i="5"/>
  <c r="G2323" i="5"/>
  <c r="R2323" i="5"/>
  <c r="F2323" i="5"/>
  <c r="E2323" i="5"/>
  <c r="X2323" i="5"/>
  <c r="G2324" i="5"/>
  <c r="J2324" i="5"/>
  <c r="H2324" i="5"/>
  <c r="I2324" i="5"/>
  <c r="R2324" i="5"/>
  <c r="F2324" i="5"/>
  <c r="E2324" i="5"/>
  <c r="X2324" i="5"/>
  <c r="AB2325" i="5"/>
  <c r="V2325" i="5"/>
  <c r="F2326" i="5"/>
  <c r="J2326" i="5"/>
  <c r="G2326" i="5"/>
  <c r="I2326" i="5"/>
  <c r="H2326" i="5"/>
  <c r="R2326" i="5"/>
  <c r="E2326" i="5"/>
  <c r="X2326" i="5"/>
  <c r="G2327" i="5"/>
  <c r="I2327" i="5"/>
  <c r="H2327" i="5"/>
  <c r="R2327" i="5"/>
  <c r="J2327" i="5"/>
  <c r="F2327" i="5"/>
  <c r="E2327" i="5"/>
  <c r="X2327" i="5"/>
  <c r="J2328" i="5"/>
  <c r="I2328" i="5"/>
  <c r="R2328" i="5"/>
  <c r="H2328" i="5"/>
  <c r="G2328" i="5"/>
  <c r="F2328" i="5"/>
  <c r="E2328" i="5"/>
  <c r="X2328" i="5"/>
  <c r="AB2329" i="5"/>
  <c r="V2329" i="5"/>
  <c r="F2330" i="5"/>
  <c r="H2330" i="5"/>
  <c r="G2330" i="5"/>
  <c r="R2330" i="5"/>
  <c r="J2330" i="5"/>
  <c r="I2330" i="5"/>
  <c r="E2330" i="5"/>
  <c r="X2330" i="5"/>
  <c r="H2331" i="5"/>
  <c r="I2331" i="5"/>
  <c r="F2331" i="5"/>
  <c r="R2331" i="5"/>
  <c r="G2331" i="5"/>
  <c r="J2331" i="5"/>
  <c r="E2331" i="5"/>
  <c r="X2331" i="5"/>
  <c r="R2332" i="5"/>
  <c r="J2332" i="5"/>
  <c r="H2332" i="5"/>
  <c r="G2332" i="5"/>
  <c r="I2332" i="5"/>
  <c r="F2332" i="5"/>
  <c r="E2332" i="5"/>
  <c r="X2332" i="5"/>
  <c r="AB2333" i="5"/>
  <c r="V2333" i="5"/>
  <c r="I2334" i="5"/>
  <c r="G2334" i="5"/>
  <c r="R2334" i="5"/>
  <c r="H2334" i="5"/>
  <c r="J2334" i="5"/>
  <c r="F2334" i="5"/>
  <c r="E2334" i="5"/>
  <c r="X2334" i="5"/>
  <c r="H2335" i="5"/>
  <c r="I2335" i="5"/>
  <c r="F2335" i="5"/>
  <c r="J2335" i="5"/>
  <c r="R2335" i="5"/>
  <c r="G2335" i="5"/>
  <c r="E2335" i="5"/>
  <c r="X2335" i="5"/>
  <c r="G2336" i="5"/>
  <c r="I2336" i="5"/>
  <c r="F2336" i="5"/>
  <c r="J2336" i="5"/>
  <c r="R2336" i="5"/>
  <c r="H2336" i="5"/>
  <c r="E2336" i="5"/>
  <c r="X2336" i="5"/>
  <c r="V2337" i="5"/>
  <c r="AB2337" i="5"/>
  <c r="J2338" i="5"/>
  <c r="G2338" i="5"/>
  <c r="F2338" i="5"/>
  <c r="R2338" i="5"/>
  <c r="H2338" i="5"/>
  <c r="I2338" i="5"/>
  <c r="E2338" i="5"/>
  <c r="X2338" i="5"/>
  <c r="J2339" i="5"/>
  <c r="R2339" i="5"/>
  <c r="G2339" i="5"/>
  <c r="F2339" i="5"/>
  <c r="H2339" i="5"/>
  <c r="I2339" i="5"/>
  <c r="E2339" i="5"/>
  <c r="X2339" i="5"/>
  <c r="G2340" i="5"/>
  <c r="H2340" i="5"/>
  <c r="I2340" i="5"/>
  <c r="J2340" i="5"/>
  <c r="F2340" i="5"/>
  <c r="R2340" i="5"/>
  <c r="E2340" i="5"/>
  <c r="X2340" i="5"/>
  <c r="V2341" i="5"/>
  <c r="AB2341" i="5"/>
  <c r="H2342" i="5"/>
  <c r="G2342" i="5"/>
  <c r="F2342" i="5"/>
  <c r="R2342" i="5"/>
  <c r="J2342" i="5"/>
  <c r="I2342" i="5"/>
  <c r="E2342" i="5"/>
  <c r="X2342" i="5"/>
  <c r="J2343" i="5"/>
  <c r="H2343" i="5"/>
  <c r="I2343" i="5"/>
  <c r="F2343" i="5"/>
  <c r="G2343" i="5"/>
  <c r="R2343" i="5"/>
  <c r="E2343" i="5"/>
  <c r="X2343" i="5"/>
  <c r="I2344" i="5"/>
  <c r="H2344" i="5"/>
  <c r="R2344" i="5"/>
  <c r="G2344" i="5"/>
  <c r="F2344" i="5"/>
  <c r="J2344" i="5"/>
  <c r="E2344" i="5"/>
  <c r="X2344" i="5"/>
  <c r="H2345" i="5"/>
  <c r="F2345" i="5"/>
  <c r="G2345" i="5"/>
  <c r="I2345" i="5"/>
  <c r="J2345" i="5"/>
  <c r="R2345" i="5"/>
  <c r="E2345" i="5"/>
  <c r="X2345" i="5"/>
  <c r="F2346" i="5"/>
  <c r="J2346" i="5"/>
  <c r="G2346" i="5"/>
  <c r="H2346" i="5"/>
  <c r="I2346" i="5"/>
  <c r="R2346" i="5"/>
  <c r="E2346" i="5"/>
  <c r="X2346" i="5"/>
  <c r="F2347" i="5"/>
  <c r="G2347" i="5"/>
  <c r="I2347" i="5"/>
  <c r="R2347" i="5"/>
  <c r="H2347" i="5"/>
  <c r="J2347" i="5"/>
  <c r="E2347" i="5"/>
  <c r="X2347" i="5"/>
  <c r="G2348" i="5"/>
  <c r="F2348" i="5"/>
  <c r="R2348" i="5"/>
  <c r="H2348" i="5"/>
  <c r="I2348" i="5"/>
  <c r="J2348" i="5"/>
  <c r="E2348" i="5"/>
  <c r="X2348" i="5"/>
  <c r="V2349" i="5"/>
  <c r="AB2349" i="5"/>
  <c r="G2350" i="5"/>
  <c r="H2350" i="5"/>
  <c r="I2350" i="5"/>
  <c r="R2350" i="5"/>
  <c r="F2350" i="5"/>
  <c r="J2350" i="5"/>
  <c r="E2350" i="5"/>
  <c r="X2350" i="5"/>
  <c r="H2351" i="5"/>
  <c r="I2351" i="5"/>
  <c r="G2351" i="5"/>
  <c r="R2351" i="5"/>
  <c r="F2351" i="5"/>
  <c r="J2351" i="5"/>
  <c r="E2351" i="5"/>
  <c r="X2351" i="5"/>
  <c r="G2352" i="5"/>
  <c r="H2352" i="5"/>
  <c r="I2352" i="5"/>
  <c r="J2352" i="5"/>
  <c r="R2352" i="5"/>
  <c r="F2352" i="5"/>
  <c r="E2352" i="5"/>
  <c r="X2352" i="5"/>
  <c r="I2353" i="5"/>
  <c r="R2353" i="5"/>
  <c r="H2353" i="5"/>
  <c r="J2353" i="5"/>
  <c r="G2353" i="5"/>
  <c r="F2353" i="5"/>
  <c r="E2353" i="5"/>
  <c r="X2353" i="5"/>
  <c r="G2354" i="5"/>
  <c r="F2354" i="5"/>
  <c r="H2354" i="5"/>
  <c r="I2354" i="5"/>
  <c r="R2354" i="5"/>
  <c r="J2354" i="5"/>
  <c r="E2354" i="5"/>
  <c r="X2354" i="5"/>
  <c r="V2355" i="5"/>
  <c r="AB2355" i="5"/>
  <c r="G2356" i="5"/>
  <c r="J2356" i="5"/>
  <c r="I2356" i="5"/>
  <c r="H2356" i="5"/>
  <c r="R2356" i="5"/>
  <c r="F2356" i="5"/>
  <c r="E2356" i="5"/>
  <c r="X2356" i="5"/>
  <c r="J2357" i="5"/>
  <c r="F2357" i="5"/>
  <c r="G2357" i="5"/>
  <c r="R2357" i="5"/>
  <c r="H2357" i="5"/>
  <c r="I2357" i="5"/>
  <c r="E2357" i="5"/>
  <c r="X2357" i="5"/>
  <c r="G2358" i="5"/>
  <c r="F2358" i="5"/>
  <c r="I2358" i="5"/>
  <c r="R2358" i="5"/>
  <c r="H2358" i="5"/>
  <c r="J2358" i="5"/>
  <c r="E2358" i="5"/>
  <c r="X2358" i="5"/>
  <c r="I2359" i="5"/>
  <c r="H2359" i="5"/>
  <c r="R2359" i="5"/>
  <c r="J2359" i="5"/>
  <c r="G2359" i="5"/>
  <c r="F2359" i="5"/>
  <c r="E2359" i="5"/>
  <c r="X2359" i="5"/>
  <c r="G2360" i="5"/>
  <c r="H2360" i="5"/>
  <c r="I2360" i="5"/>
  <c r="J2360" i="5"/>
  <c r="R2360" i="5"/>
  <c r="F2360" i="5"/>
  <c r="E2360" i="5"/>
  <c r="X2360" i="5"/>
  <c r="G2361" i="5"/>
  <c r="R2361" i="5"/>
  <c r="I2361" i="5"/>
  <c r="J2361" i="5"/>
  <c r="F2361" i="5"/>
  <c r="H2361" i="5"/>
  <c r="E2361" i="5"/>
  <c r="X2361" i="5"/>
  <c r="R2362" i="5"/>
  <c r="F2362" i="5"/>
  <c r="G2362" i="5"/>
  <c r="H2362" i="5"/>
  <c r="J2362" i="5"/>
  <c r="I2362" i="5"/>
  <c r="E2362" i="5"/>
  <c r="X2362" i="5"/>
  <c r="AB2363" i="5"/>
  <c r="V2363" i="5"/>
  <c r="G2364" i="5"/>
  <c r="F2364" i="5"/>
  <c r="I2364" i="5"/>
  <c r="R2364" i="5"/>
  <c r="J2364" i="5"/>
  <c r="H2364" i="5"/>
  <c r="E2364" i="5"/>
  <c r="X2364" i="5"/>
  <c r="J2365" i="5"/>
  <c r="R2365" i="5"/>
  <c r="I2365" i="5"/>
  <c r="G2365" i="5"/>
  <c r="F2365" i="5"/>
  <c r="H2365" i="5"/>
  <c r="E2365" i="5"/>
  <c r="X2365" i="5"/>
  <c r="F2366" i="5"/>
  <c r="G2366" i="5"/>
  <c r="I2366" i="5"/>
  <c r="R2366" i="5"/>
  <c r="H2366" i="5"/>
  <c r="J2366" i="5"/>
  <c r="E2366" i="5"/>
  <c r="X2366" i="5"/>
  <c r="H2367" i="5"/>
  <c r="R2367" i="5"/>
  <c r="G2367" i="5"/>
  <c r="J2367" i="5"/>
  <c r="F2367" i="5"/>
  <c r="I2367" i="5"/>
  <c r="E2367" i="5"/>
  <c r="X2367" i="5"/>
  <c r="G2368" i="5"/>
  <c r="H2368" i="5"/>
  <c r="I2368" i="5"/>
  <c r="J2368" i="5"/>
  <c r="R2368" i="5"/>
  <c r="F2368" i="5"/>
  <c r="E2368" i="5"/>
  <c r="X2368" i="5"/>
  <c r="I2369" i="5"/>
  <c r="H2369" i="5"/>
  <c r="G2369" i="5"/>
  <c r="R2369" i="5"/>
  <c r="F2369" i="5"/>
  <c r="J2369" i="5"/>
  <c r="E2369" i="5"/>
  <c r="X2369" i="5"/>
  <c r="J2370" i="5"/>
  <c r="I2370" i="5"/>
  <c r="H2370" i="5"/>
  <c r="R2370" i="5"/>
  <c r="F2370" i="5"/>
  <c r="G2370" i="5"/>
  <c r="E2370" i="5"/>
  <c r="X2370" i="5"/>
  <c r="AB2371" i="5"/>
  <c r="V2371" i="5"/>
  <c r="G2372" i="5"/>
  <c r="F2372" i="5"/>
  <c r="I2372" i="5"/>
  <c r="R2372" i="5"/>
  <c r="J2372" i="5"/>
  <c r="H2372" i="5"/>
  <c r="E2372" i="5"/>
  <c r="X2372" i="5"/>
  <c r="G2373" i="5"/>
  <c r="F2373" i="5"/>
  <c r="H2373" i="5"/>
  <c r="I2373" i="5"/>
  <c r="J2373" i="5"/>
  <c r="R2373" i="5"/>
  <c r="E2373" i="5"/>
  <c r="X2373" i="5"/>
  <c r="G2374" i="5"/>
  <c r="F2374" i="5"/>
  <c r="I2374" i="5"/>
  <c r="R2374" i="5"/>
  <c r="H2374" i="5"/>
  <c r="J2374" i="5"/>
  <c r="E2374" i="5"/>
  <c r="X2374" i="5"/>
  <c r="R2375" i="5"/>
  <c r="G2375" i="5"/>
  <c r="J2375" i="5"/>
  <c r="H2375" i="5"/>
  <c r="I2375" i="5"/>
  <c r="F2375" i="5"/>
  <c r="E2375" i="5"/>
  <c r="X2375" i="5"/>
  <c r="G2376" i="5"/>
  <c r="H2376" i="5"/>
  <c r="I2376" i="5"/>
  <c r="J2376" i="5"/>
  <c r="R2376" i="5"/>
  <c r="F2376" i="5"/>
  <c r="E2376" i="5"/>
  <c r="X2376" i="5"/>
  <c r="G2377" i="5"/>
  <c r="R2377" i="5"/>
  <c r="I2377" i="5"/>
  <c r="J2377" i="5"/>
  <c r="F2377" i="5"/>
  <c r="H2377" i="5"/>
  <c r="E2377" i="5"/>
  <c r="X2377" i="5"/>
  <c r="H2378" i="5"/>
  <c r="I2378" i="5"/>
  <c r="G2378" i="5"/>
  <c r="F2378" i="5"/>
  <c r="J2378" i="5"/>
  <c r="R2378" i="5"/>
  <c r="E2378" i="5"/>
  <c r="X2378" i="5"/>
  <c r="V2379" i="5"/>
  <c r="AB2379" i="5"/>
  <c r="G2380" i="5"/>
  <c r="J2380" i="5"/>
  <c r="F2380" i="5"/>
  <c r="R2380" i="5"/>
  <c r="I2380" i="5"/>
  <c r="H2380" i="5"/>
  <c r="E2380" i="5"/>
  <c r="X2380" i="5"/>
  <c r="V2381" i="5"/>
  <c r="AB2381" i="5"/>
  <c r="I2382" i="5"/>
  <c r="G2382" i="5"/>
  <c r="J2382" i="5"/>
  <c r="R2382" i="5"/>
  <c r="F2382" i="5"/>
  <c r="H2382" i="5"/>
  <c r="E2382" i="5"/>
  <c r="X2382" i="5"/>
  <c r="F2383" i="5"/>
  <c r="I2383" i="5"/>
  <c r="R2383" i="5"/>
  <c r="J2383" i="5"/>
  <c r="G2383" i="5"/>
  <c r="H2383" i="5"/>
  <c r="E2383" i="5"/>
  <c r="X2383" i="5"/>
  <c r="G2384" i="5"/>
  <c r="F2384" i="5"/>
  <c r="H2384" i="5"/>
  <c r="R2384" i="5"/>
  <c r="I2384" i="5"/>
  <c r="J2384" i="5"/>
  <c r="E2384" i="5"/>
  <c r="X2384" i="5"/>
  <c r="G2385" i="5"/>
  <c r="J2385" i="5"/>
  <c r="H2385" i="5"/>
  <c r="I2385" i="5"/>
  <c r="F2385" i="5"/>
  <c r="R2385" i="5"/>
  <c r="E2385" i="5"/>
  <c r="X2385" i="5"/>
  <c r="I2386" i="5"/>
  <c r="G2386" i="5"/>
  <c r="J2386" i="5"/>
  <c r="H2386" i="5"/>
  <c r="F2386" i="5"/>
  <c r="R2386" i="5"/>
  <c r="E2386" i="5"/>
  <c r="X2386" i="5"/>
  <c r="F2387" i="5"/>
  <c r="R2387" i="5"/>
  <c r="I2387" i="5"/>
  <c r="G2387" i="5"/>
  <c r="J2387" i="5"/>
  <c r="H2387" i="5"/>
  <c r="E2387" i="5"/>
  <c r="X2387" i="5"/>
  <c r="V2388" i="5"/>
  <c r="AB2388" i="5"/>
  <c r="V2389" i="5"/>
  <c r="AB2389" i="5"/>
  <c r="R2390" i="5"/>
  <c r="J2390" i="5"/>
  <c r="G2390" i="5"/>
  <c r="F2390" i="5"/>
  <c r="I2390" i="5"/>
  <c r="H2390" i="5"/>
  <c r="E2390" i="5"/>
  <c r="X2390" i="5"/>
  <c r="G2391" i="5"/>
  <c r="F2391" i="5"/>
  <c r="I2391" i="5"/>
  <c r="J2391" i="5"/>
  <c r="R2391" i="5"/>
  <c r="H2391" i="5"/>
  <c r="E2391" i="5"/>
  <c r="X2391" i="5"/>
  <c r="I2392" i="5"/>
  <c r="R2392" i="5"/>
  <c r="G2392" i="5"/>
  <c r="F2392" i="5"/>
  <c r="H2392" i="5"/>
  <c r="J2392" i="5"/>
  <c r="E2392" i="5"/>
  <c r="X2392" i="5"/>
  <c r="AB2393" i="5"/>
  <c r="V2393" i="5"/>
  <c r="G2394" i="5"/>
  <c r="H2394" i="5"/>
  <c r="I2394" i="5"/>
  <c r="J2394" i="5"/>
  <c r="R2394" i="5"/>
  <c r="F2394" i="5"/>
  <c r="E2394" i="5"/>
  <c r="X2394" i="5"/>
  <c r="V2395" i="5"/>
  <c r="AB2395" i="5"/>
  <c r="R2396" i="5"/>
  <c r="J2396" i="5"/>
  <c r="F2396" i="5"/>
  <c r="G2396" i="5"/>
  <c r="H2396" i="5"/>
  <c r="I2396" i="5"/>
  <c r="E2396" i="5"/>
  <c r="X2396" i="5"/>
  <c r="J2397" i="5"/>
  <c r="R2397" i="5"/>
  <c r="H2397" i="5"/>
  <c r="G2397" i="5"/>
  <c r="F2397" i="5"/>
  <c r="I2397" i="5"/>
  <c r="E2397" i="5"/>
  <c r="X2397" i="5"/>
  <c r="F2398" i="5"/>
  <c r="J2398" i="5"/>
  <c r="G2398" i="5"/>
  <c r="I2398" i="5"/>
  <c r="R2398" i="5"/>
  <c r="H2398" i="5"/>
  <c r="E2398" i="5"/>
  <c r="X2398" i="5"/>
  <c r="H2399" i="5"/>
  <c r="G2399" i="5"/>
  <c r="F2399" i="5"/>
  <c r="J2399" i="5"/>
  <c r="I2399" i="5"/>
  <c r="R2399" i="5"/>
  <c r="E2399" i="5"/>
  <c r="X2399" i="5"/>
  <c r="G2400" i="5"/>
  <c r="F2400" i="5"/>
  <c r="H2400" i="5"/>
  <c r="I2400" i="5"/>
  <c r="J2400" i="5"/>
  <c r="R2400" i="5"/>
  <c r="E2400" i="5"/>
  <c r="X2400" i="5"/>
  <c r="AB2401" i="5"/>
  <c r="V2401" i="5"/>
  <c r="AB2402" i="5"/>
  <c r="V2402" i="5"/>
  <c r="R2403" i="5"/>
  <c r="G2403" i="5"/>
  <c r="J2403" i="5"/>
  <c r="I2403" i="5"/>
  <c r="F2403" i="5"/>
  <c r="H2403" i="5"/>
  <c r="E2403" i="5"/>
  <c r="X2403" i="5"/>
  <c r="R2404" i="5"/>
  <c r="H2404" i="5"/>
  <c r="J2404" i="5"/>
  <c r="G2404" i="5"/>
  <c r="I2404" i="5"/>
  <c r="F2404" i="5"/>
  <c r="E2404" i="5"/>
  <c r="X2404" i="5"/>
  <c r="AB2405" i="5"/>
  <c r="V2405" i="5"/>
  <c r="AB2406" i="5"/>
  <c r="V2406" i="5"/>
  <c r="I2407" i="5"/>
  <c r="J2407" i="5"/>
  <c r="F2407" i="5"/>
  <c r="G2407" i="5"/>
  <c r="R2407" i="5"/>
  <c r="H2407" i="5"/>
  <c r="E2407" i="5"/>
  <c r="X2407" i="5"/>
  <c r="G2408" i="5"/>
  <c r="F2408" i="5"/>
  <c r="H2408" i="5"/>
  <c r="I2408" i="5"/>
  <c r="J2408" i="5"/>
  <c r="R2408" i="5"/>
  <c r="E2408" i="5"/>
  <c r="X2408" i="5"/>
  <c r="AB2409" i="5"/>
  <c r="V2409" i="5"/>
  <c r="G2410" i="5"/>
  <c r="F2410" i="5"/>
  <c r="R2410" i="5"/>
  <c r="I2410" i="5"/>
  <c r="H2410" i="5"/>
  <c r="J2410" i="5"/>
  <c r="E2410" i="5"/>
  <c r="X2410" i="5"/>
  <c r="F2411" i="5"/>
  <c r="R2411" i="5"/>
  <c r="I2411" i="5"/>
  <c r="G2411" i="5"/>
  <c r="H2411" i="5"/>
  <c r="J2411" i="5"/>
  <c r="E2411" i="5"/>
  <c r="X2411" i="5"/>
  <c r="G2412" i="5"/>
  <c r="F2412" i="5"/>
  <c r="H2412" i="5"/>
  <c r="I2412" i="5"/>
  <c r="J2412" i="5"/>
  <c r="R2412" i="5"/>
  <c r="E2412" i="5"/>
  <c r="X2412" i="5"/>
  <c r="AB2413" i="5"/>
  <c r="V2413" i="5"/>
  <c r="J2414" i="5"/>
  <c r="I2414" i="5"/>
  <c r="G2414" i="5"/>
  <c r="R2414" i="5"/>
  <c r="H2414" i="5"/>
  <c r="F2414" i="5"/>
  <c r="E2414" i="5"/>
  <c r="X2414" i="5"/>
  <c r="G2415" i="5"/>
  <c r="J2415" i="5"/>
  <c r="R2415" i="5"/>
  <c r="F2415" i="5"/>
  <c r="H2415" i="5"/>
  <c r="I2415" i="5"/>
  <c r="E2415" i="5"/>
  <c r="X2415" i="5"/>
  <c r="J2416" i="5"/>
  <c r="F2416" i="5"/>
  <c r="R2416" i="5"/>
  <c r="H2416" i="5"/>
  <c r="I2416" i="5"/>
  <c r="G2416" i="5"/>
  <c r="E2416" i="5"/>
  <c r="X2416" i="5"/>
  <c r="V2417" i="5"/>
  <c r="AB2417" i="5"/>
  <c r="AB2418" i="5"/>
  <c r="V2418" i="5"/>
  <c r="F2419" i="5"/>
  <c r="G2419" i="5"/>
  <c r="I2419" i="5"/>
  <c r="J2419" i="5"/>
  <c r="H2419" i="5"/>
  <c r="R2419" i="5"/>
  <c r="E2419" i="5"/>
  <c r="X2419" i="5"/>
  <c r="G2420" i="5"/>
  <c r="F2420" i="5"/>
  <c r="H2420" i="5"/>
  <c r="I2420" i="5"/>
  <c r="J2420" i="5"/>
  <c r="R2420" i="5"/>
  <c r="E2420" i="5"/>
  <c r="X2420" i="5"/>
  <c r="AB2421" i="5"/>
  <c r="V2421" i="5"/>
  <c r="AB2422" i="5"/>
  <c r="V2422" i="5"/>
  <c r="I2423" i="5"/>
  <c r="R2423" i="5"/>
  <c r="J2423" i="5"/>
  <c r="F2423" i="5"/>
  <c r="G2423" i="5"/>
  <c r="H2423" i="5"/>
  <c r="E2423" i="5"/>
  <c r="X2423" i="5"/>
  <c r="R2424" i="5"/>
  <c r="H2424" i="5"/>
  <c r="J2424" i="5"/>
  <c r="I2424" i="5"/>
  <c r="F2424" i="5"/>
  <c r="G2424" i="5"/>
  <c r="E2424" i="5"/>
  <c r="X2424" i="5"/>
  <c r="G2425" i="5"/>
  <c r="F2425" i="5"/>
  <c r="H2425" i="5"/>
  <c r="I2425" i="5"/>
  <c r="J2425" i="5"/>
  <c r="R2425" i="5"/>
  <c r="E2425" i="5"/>
  <c r="X2425" i="5"/>
  <c r="F2426" i="5"/>
  <c r="R2426" i="5"/>
  <c r="J2426" i="5"/>
  <c r="I2426" i="5"/>
  <c r="G2426" i="5"/>
  <c r="H2426" i="5"/>
  <c r="E2426" i="5"/>
  <c r="X2426" i="5"/>
  <c r="G2427" i="5"/>
  <c r="J2427" i="5"/>
  <c r="R2427" i="5"/>
  <c r="I2427" i="5"/>
  <c r="F2427" i="5"/>
  <c r="H2427" i="5"/>
  <c r="E2427" i="5"/>
  <c r="X2427" i="5"/>
  <c r="F2428" i="5"/>
  <c r="J2428" i="5"/>
  <c r="I2428" i="5"/>
  <c r="G2428" i="5"/>
  <c r="R2428" i="5"/>
  <c r="H2428" i="5"/>
  <c r="E2428" i="5"/>
  <c r="X2428" i="5"/>
  <c r="V2429" i="5"/>
  <c r="AB2429" i="5"/>
  <c r="G2430" i="5"/>
  <c r="H2430" i="5"/>
  <c r="I2430" i="5"/>
  <c r="J2430" i="5"/>
  <c r="R2430" i="5"/>
  <c r="F2430" i="5"/>
  <c r="E2430" i="5"/>
  <c r="X2430" i="5"/>
  <c r="H2431" i="5"/>
  <c r="J2431" i="5"/>
  <c r="G2431" i="5"/>
  <c r="F2431" i="5"/>
  <c r="R2431" i="5"/>
  <c r="I2431" i="5"/>
  <c r="E2431" i="5"/>
  <c r="X2431" i="5"/>
  <c r="G2432" i="5"/>
  <c r="R2432" i="5"/>
  <c r="F2432" i="5"/>
  <c r="J2432" i="5"/>
  <c r="I2432" i="5"/>
  <c r="H2432" i="5"/>
  <c r="E2432" i="5"/>
  <c r="X2432" i="5"/>
  <c r="J2433" i="5"/>
  <c r="G2433" i="5"/>
  <c r="I2433" i="5"/>
  <c r="H2433" i="5"/>
  <c r="R2433" i="5"/>
  <c r="F2433" i="5"/>
  <c r="E2433" i="5"/>
  <c r="X2433" i="5"/>
  <c r="V2434" i="5"/>
  <c r="AB2434" i="5"/>
  <c r="V2435" i="5"/>
  <c r="AB2435" i="5"/>
  <c r="F2436" i="5"/>
  <c r="G2436" i="5"/>
  <c r="H2436" i="5"/>
  <c r="I2436" i="5"/>
  <c r="R2436" i="5"/>
  <c r="J2436" i="5"/>
  <c r="E2436" i="5"/>
  <c r="X2436" i="5"/>
  <c r="G2437" i="5"/>
  <c r="R2437" i="5"/>
  <c r="H2437" i="5"/>
  <c r="I2437" i="5"/>
  <c r="J2437" i="5"/>
  <c r="F2437" i="5"/>
  <c r="E2437" i="5"/>
  <c r="X2437" i="5"/>
  <c r="I2438" i="5"/>
  <c r="G2438" i="5"/>
  <c r="H2438" i="5"/>
  <c r="J2438" i="5"/>
  <c r="R2438" i="5"/>
  <c r="F2438" i="5"/>
  <c r="E2438" i="5"/>
  <c r="X2438" i="5"/>
  <c r="AB2439" i="5"/>
  <c r="V2439" i="5"/>
  <c r="AB2440" i="5"/>
  <c r="V2440" i="5"/>
  <c r="R2441" i="5"/>
  <c r="G2441" i="5"/>
  <c r="F2441" i="5"/>
  <c r="H2441" i="5"/>
  <c r="J2441" i="5"/>
  <c r="I2441" i="5"/>
  <c r="E2441" i="5"/>
  <c r="X2441" i="5"/>
  <c r="R2442" i="5"/>
  <c r="G2442" i="5"/>
  <c r="H2442" i="5"/>
  <c r="I2442" i="5"/>
  <c r="J2442" i="5"/>
  <c r="F2442" i="5"/>
  <c r="E2442" i="5"/>
  <c r="X2442" i="5"/>
  <c r="H2443" i="5"/>
  <c r="F2443" i="5"/>
  <c r="J2443" i="5"/>
  <c r="R2443" i="5"/>
  <c r="G2443" i="5"/>
  <c r="I2443" i="5"/>
  <c r="E2443" i="5"/>
  <c r="X2443" i="5"/>
  <c r="R2444" i="5"/>
  <c r="G2444" i="5"/>
  <c r="J2444" i="5"/>
  <c r="H2444" i="5"/>
  <c r="F2444" i="5"/>
  <c r="I2444" i="5"/>
  <c r="E2444" i="5"/>
  <c r="X2444" i="5"/>
  <c r="G2445" i="5"/>
  <c r="F2445" i="5"/>
  <c r="H2445" i="5"/>
  <c r="I2445" i="5"/>
  <c r="J2445" i="5"/>
  <c r="R2445" i="5"/>
  <c r="E2445" i="5"/>
  <c r="X2445" i="5"/>
  <c r="H2446" i="5"/>
  <c r="F2446" i="5"/>
  <c r="R2446" i="5"/>
  <c r="I2446" i="5"/>
  <c r="G2446" i="5"/>
  <c r="J2446" i="5"/>
  <c r="E2446" i="5"/>
  <c r="X2446" i="5"/>
  <c r="I2447" i="5"/>
  <c r="G2447" i="5"/>
  <c r="F2447" i="5"/>
  <c r="J2447" i="5"/>
  <c r="R2447" i="5"/>
  <c r="H2447" i="5"/>
  <c r="E2447" i="5"/>
  <c r="X2447" i="5"/>
  <c r="H2448" i="5"/>
  <c r="J2448" i="5"/>
  <c r="G2448" i="5"/>
  <c r="I2448" i="5"/>
  <c r="F2448" i="5"/>
  <c r="R2448" i="5"/>
  <c r="E2448" i="5"/>
  <c r="X2448" i="5"/>
  <c r="G2449" i="5"/>
  <c r="R2449" i="5"/>
  <c r="F2449" i="5"/>
  <c r="H2449" i="5"/>
  <c r="I2449" i="5"/>
  <c r="J2449" i="5"/>
  <c r="E2449" i="5"/>
  <c r="X2449" i="5"/>
  <c r="AB2450" i="5"/>
  <c r="V2450" i="5"/>
  <c r="G2451" i="5"/>
  <c r="F2451" i="5"/>
  <c r="I2451" i="5"/>
  <c r="J2451" i="5"/>
  <c r="R2451" i="5"/>
  <c r="H2451" i="5"/>
  <c r="E2451" i="5"/>
  <c r="X2451" i="5"/>
  <c r="J2452" i="5"/>
  <c r="I2452" i="5"/>
  <c r="R2452" i="5"/>
  <c r="H2452" i="5"/>
  <c r="G2452" i="5"/>
  <c r="F2452" i="5"/>
  <c r="E2452" i="5"/>
  <c r="X2452" i="5"/>
  <c r="G2453" i="5"/>
  <c r="F2453" i="5"/>
  <c r="H2453" i="5"/>
  <c r="I2453" i="5"/>
  <c r="J2453" i="5"/>
  <c r="R2453" i="5"/>
  <c r="E2453" i="5"/>
  <c r="X2453" i="5"/>
  <c r="J2454" i="5"/>
  <c r="I2454" i="5"/>
  <c r="G2454" i="5"/>
  <c r="H2454" i="5"/>
  <c r="F2454" i="5"/>
  <c r="R2454" i="5"/>
  <c r="E2454" i="5"/>
  <c r="X2454" i="5"/>
  <c r="I2455" i="5"/>
  <c r="G2455" i="5"/>
  <c r="H2455" i="5"/>
  <c r="J2455" i="5"/>
  <c r="F2455" i="5"/>
  <c r="R2455" i="5"/>
  <c r="E2455" i="5"/>
  <c r="X2455" i="5"/>
  <c r="V2456" i="5"/>
  <c r="AB2456" i="5"/>
  <c r="G2457" i="5"/>
  <c r="F2457" i="5"/>
  <c r="H2457" i="5"/>
  <c r="I2457" i="5"/>
  <c r="R2457" i="5"/>
  <c r="J2457" i="5"/>
  <c r="E2457" i="5"/>
  <c r="X2457" i="5"/>
  <c r="G2458" i="5"/>
  <c r="J2458" i="5"/>
  <c r="H2458" i="5"/>
  <c r="F2458" i="5"/>
  <c r="I2458" i="5"/>
  <c r="R2458" i="5"/>
  <c r="E2458" i="5"/>
  <c r="X2458" i="5"/>
  <c r="R2459" i="5"/>
  <c r="F2459" i="5"/>
  <c r="G2459" i="5"/>
  <c r="I2459" i="5"/>
  <c r="J2459" i="5"/>
  <c r="H2459" i="5"/>
  <c r="E2459" i="5"/>
  <c r="X2459" i="5"/>
  <c r="G2460" i="5"/>
  <c r="F2460" i="5"/>
  <c r="H2460" i="5"/>
  <c r="R2460" i="5"/>
  <c r="I2460" i="5"/>
  <c r="J2460" i="5"/>
  <c r="E2460" i="5"/>
  <c r="X2460" i="5"/>
  <c r="R2461" i="5"/>
  <c r="I2461" i="5"/>
  <c r="H2461" i="5"/>
  <c r="G2461" i="5"/>
  <c r="F2461" i="5"/>
  <c r="J2461" i="5"/>
  <c r="E2461" i="5"/>
  <c r="X2461" i="5"/>
  <c r="G2462" i="5"/>
  <c r="H2462" i="5"/>
  <c r="I2462" i="5"/>
  <c r="J2462" i="5"/>
  <c r="R2462" i="5"/>
  <c r="F2462" i="5"/>
  <c r="E2462" i="5"/>
  <c r="X2462" i="5"/>
  <c r="AB2463" i="5"/>
  <c r="V2463" i="5"/>
  <c r="G2464" i="5"/>
  <c r="R2464" i="5"/>
  <c r="H2464" i="5"/>
  <c r="F2464" i="5"/>
  <c r="I2464" i="5"/>
  <c r="J2464" i="5"/>
  <c r="E2464" i="5"/>
  <c r="X2464" i="5"/>
  <c r="AB2465" i="5"/>
  <c r="V2465" i="5"/>
  <c r="R2466" i="5"/>
  <c r="G2466" i="5"/>
  <c r="J2466" i="5"/>
  <c r="F2466" i="5"/>
  <c r="H2466" i="5"/>
  <c r="I2466" i="5"/>
  <c r="E2466" i="5"/>
  <c r="X2466" i="5"/>
  <c r="J2467" i="5"/>
  <c r="G2467" i="5"/>
  <c r="I2467" i="5"/>
  <c r="R2467" i="5"/>
  <c r="H2467" i="5"/>
  <c r="F2467" i="5"/>
  <c r="E2467" i="5"/>
  <c r="X2467" i="5"/>
  <c r="J2468" i="5"/>
  <c r="H2468" i="5"/>
  <c r="F2468" i="5"/>
  <c r="R2468" i="5"/>
  <c r="G2468" i="5"/>
  <c r="I2468" i="5"/>
  <c r="E2468" i="5"/>
  <c r="X2468" i="5"/>
  <c r="I2469" i="5"/>
  <c r="G2469" i="5"/>
  <c r="H2469" i="5"/>
  <c r="J2469" i="5"/>
  <c r="F2469" i="5"/>
  <c r="R2469" i="5"/>
  <c r="E2469" i="5"/>
  <c r="X2469" i="5"/>
  <c r="AB2470" i="5"/>
  <c r="V2470" i="5"/>
  <c r="I2471" i="5"/>
  <c r="G2471" i="5"/>
  <c r="J2471" i="5"/>
  <c r="R2471" i="5"/>
  <c r="F2471" i="5"/>
  <c r="H2471" i="5"/>
  <c r="E2471" i="5"/>
  <c r="X2471" i="5"/>
  <c r="R2472" i="5"/>
  <c r="G2472" i="5"/>
  <c r="F2472" i="5"/>
  <c r="I2472" i="5"/>
  <c r="J2472" i="5"/>
  <c r="H2472" i="5"/>
  <c r="E2472" i="5"/>
  <c r="X2472" i="5"/>
  <c r="J2473" i="5"/>
  <c r="G2473" i="5"/>
  <c r="F2473" i="5"/>
  <c r="H2473" i="5"/>
  <c r="I2473" i="5"/>
  <c r="R2473" i="5"/>
  <c r="E2473" i="5"/>
  <c r="X2473" i="5"/>
  <c r="R2474" i="5"/>
  <c r="G2474" i="5"/>
  <c r="F2474" i="5"/>
  <c r="J2474" i="5"/>
  <c r="I2474" i="5"/>
  <c r="H2474" i="5"/>
  <c r="E2474" i="5"/>
  <c r="X2474" i="5"/>
  <c r="I2475" i="5"/>
  <c r="G2475" i="5"/>
  <c r="F2475" i="5"/>
  <c r="J2475" i="5"/>
  <c r="R2475" i="5"/>
  <c r="H2475" i="5"/>
  <c r="E2475" i="5"/>
  <c r="X2475" i="5"/>
  <c r="V2476" i="5"/>
  <c r="AB2476" i="5"/>
  <c r="F2477" i="5"/>
  <c r="R2477" i="5"/>
  <c r="G2477" i="5"/>
  <c r="I2477" i="5"/>
  <c r="H2477" i="5"/>
  <c r="J2477" i="5"/>
  <c r="E2477" i="5"/>
  <c r="X2477" i="5"/>
  <c r="J2478" i="5"/>
  <c r="R2478" i="5"/>
  <c r="H2478" i="5"/>
  <c r="G2478" i="5"/>
  <c r="I2478" i="5"/>
  <c r="F2478" i="5"/>
  <c r="E2478" i="5"/>
  <c r="X2478" i="5"/>
  <c r="H2479" i="5"/>
  <c r="J2479" i="5"/>
  <c r="I2479" i="5"/>
  <c r="G2479" i="5"/>
  <c r="R2479" i="5"/>
  <c r="F2479" i="5"/>
  <c r="E2479" i="5"/>
  <c r="X2479" i="5"/>
  <c r="V2480" i="5"/>
  <c r="AB2480" i="5"/>
  <c r="H2481" i="5"/>
  <c r="J2481" i="5"/>
  <c r="G2481" i="5"/>
  <c r="F2481" i="5"/>
  <c r="I2481" i="5"/>
  <c r="R2481" i="5"/>
  <c r="E2481" i="5"/>
  <c r="X2481" i="5"/>
  <c r="G2482" i="5"/>
  <c r="J2482" i="5"/>
  <c r="R2482" i="5"/>
  <c r="F2482" i="5"/>
  <c r="I2482" i="5"/>
  <c r="H2482" i="5"/>
  <c r="E2482" i="5"/>
  <c r="X2482" i="5"/>
  <c r="G2483" i="5"/>
  <c r="F2483" i="5"/>
  <c r="H2483" i="5"/>
  <c r="R2483" i="5"/>
  <c r="I2483" i="5"/>
  <c r="J2483" i="5"/>
  <c r="E2483" i="5"/>
  <c r="X2483" i="5"/>
  <c r="G2484" i="5"/>
  <c r="I2484" i="5"/>
  <c r="J2484" i="5"/>
  <c r="F2484" i="5"/>
  <c r="H2484" i="5"/>
  <c r="R2484" i="5"/>
  <c r="E2484" i="5"/>
  <c r="X2484" i="5"/>
  <c r="I2485" i="5"/>
  <c r="G2485" i="5"/>
  <c r="R2485" i="5"/>
  <c r="H2485" i="5"/>
  <c r="J2485" i="5"/>
  <c r="F2485" i="5"/>
  <c r="E2485" i="5"/>
  <c r="X2485" i="5"/>
  <c r="F2486" i="5"/>
  <c r="G2486" i="5"/>
  <c r="J2486" i="5"/>
  <c r="I2486" i="5"/>
  <c r="H2486" i="5"/>
  <c r="R2486" i="5"/>
  <c r="E2486" i="5"/>
  <c r="X2486" i="5"/>
  <c r="F2487" i="5"/>
  <c r="H2487" i="5"/>
  <c r="R2487" i="5"/>
  <c r="J2487" i="5"/>
  <c r="I2487" i="5"/>
  <c r="G2487" i="5"/>
  <c r="E2487" i="5"/>
  <c r="X2487" i="5"/>
  <c r="H2488" i="5"/>
  <c r="F2488" i="5"/>
  <c r="G2488" i="5"/>
  <c r="J2488" i="5"/>
  <c r="R2488" i="5"/>
  <c r="I2488" i="5"/>
  <c r="E2488" i="5"/>
  <c r="X2488" i="5"/>
  <c r="G2489" i="5"/>
  <c r="J2489" i="5"/>
  <c r="R2489" i="5"/>
  <c r="H2489" i="5"/>
  <c r="I2489" i="5"/>
  <c r="F2489" i="5"/>
  <c r="E2489" i="5"/>
  <c r="X2489" i="5"/>
  <c r="I2490" i="5"/>
  <c r="H2490" i="5"/>
  <c r="G2490" i="5"/>
  <c r="J2490" i="5"/>
  <c r="F2490" i="5"/>
  <c r="R2490" i="5"/>
  <c r="E2490" i="5"/>
  <c r="X2490" i="5"/>
  <c r="J2491" i="5"/>
  <c r="I2491" i="5"/>
  <c r="F2491" i="5"/>
  <c r="G2491" i="5"/>
  <c r="H2491" i="5"/>
  <c r="R2491" i="5"/>
  <c r="E2491" i="5"/>
  <c r="X2491" i="5"/>
  <c r="F2492" i="5"/>
  <c r="J2492" i="5"/>
  <c r="H2492" i="5"/>
  <c r="I2492" i="5"/>
  <c r="G2492" i="5"/>
  <c r="R2492" i="5"/>
  <c r="E2492" i="5"/>
  <c r="X2492" i="5"/>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c r="R9" i="5"/>
  <c r="R10" i="5"/>
  <c r="R11" i="5"/>
  <c r="R12" i="5"/>
  <c r="R13" i="5"/>
  <c r="R14" i="5"/>
  <c r="R15" i="5"/>
  <c r="R16" i="5"/>
  <c r="R17" i="5"/>
  <c r="R18" i="5"/>
  <c r="R19" i="5"/>
  <c r="R22" i="5"/>
  <c r="R23" i="5"/>
  <c r="R24" i="5"/>
  <c r="R25" i="5"/>
  <c r="R26" i="5"/>
  <c r="R27" i="5"/>
  <c r="R30" i="5"/>
  <c r="R31" i="5"/>
  <c r="R32" i="5"/>
  <c r="R33" i="5"/>
  <c r="R34" i="5"/>
  <c r="R35" i="5"/>
  <c r="R37" i="5"/>
  <c r="R38" i="5"/>
  <c r="R39" i="5"/>
  <c r="R41" i="5"/>
  <c r="R42" i="5"/>
  <c r="R45" i="5"/>
  <c r="R46" i="5"/>
  <c r="R47" i="5"/>
  <c r="X49" i="5"/>
  <c r="R49" i="5"/>
  <c r="R50" i="5"/>
  <c r="R51" i="5"/>
  <c r="R53" i="5"/>
  <c r="R54" i="5"/>
  <c r="R55" i="5"/>
  <c r="R57" i="5"/>
  <c r="R58" i="5"/>
  <c r="R59" i="5"/>
  <c r="X61" i="5"/>
  <c r="R61" i="5"/>
  <c r="R62" i="5"/>
  <c r="X62" i="5"/>
  <c r="R63" i="5"/>
  <c r="R65" i="5"/>
  <c r="R66" i="5"/>
  <c r="R67" i="5"/>
  <c r="R69" i="5"/>
  <c r="R70" i="5"/>
  <c r="R73" i="5"/>
  <c r="R74" i="5"/>
  <c r="R75" i="5"/>
  <c r="R77" i="5"/>
  <c r="R78" i="5"/>
  <c r="X78" i="5"/>
  <c r="R79" i="5"/>
  <c r="R81" i="5"/>
  <c r="R82" i="5"/>
  <c r="R83" i="5"/>
  <c r="R85" i="5"/>
  <c r="R86" i="5"/>
  <c r="R89" i="5"/>
  <c r="R90" i="5"/>
  <c r="X92" i="5"/>
  <c r="R92" i="5"/>
  <c r="R93" i="5"/>
  <c r="X93" i="5"/>
  <c r="R94" i="5"/>
  <c r="R95" i="5"/>
  <c r="R97" i="5"/>
  <c r="R98" i="5"/>
  <c r="R99" i="5"/>
  <c r="R101" i="5"/>
  <c r="R102" i="5"/>
  <c r="R105" i="5"/>
  <c r="R107" i="5"/>
  <c r="R108" i="5"/>
  <c r="X108" i="5"/>
  <c r="R109" i="5"/>
  <c r="R111" i="5"/>
  <c r="R112" i="5"/>
  <c r="R113" i="5"/>
  <c r="X118" i="5"/>
  <c r="R119" i="5"/>
  <c r="R121" i="5"/>
  <c r="X121" i="5"/>
  <c r="X122" i="5"/>
  <c r="R123" i="5"/>
  <c r="R127" i="5"/>
  <c r="R128" i="5"/>
  <c r="R129" i="5"/>
  <c r="R131" i="5"/>
  <c r="R133" i="5"/>
  <c r="X133" i="5"/>
  <c r="R134" i="5"/>
  <c r="R135" i="5"/>
  <c r="R136" i="5"/>
  <c r="R137" i="5"/>
  <c r="R139" i="5"/>
  <c r="R141" i="5"/>
  <c r="R143" i="5"/>
  <c r="R145" i="5"/>
  <c r="R147" i="5"/>
  <c r="R152" i="5"/>
  <c r="X152" i="5"/>
  <c r="R153" i="5"/>
  <c r="X153" i="5"/>
  <c r="R155" i="5"/>
  <c r="R159" i="5"/>
  <c r="R161" i="5"/>
  <c r="X161" i="5"/>
  <c r="R164" i="5"/>
  <c r="R165" i="5"/>
  <c r="R166" i="5"/>
  <c r="R167" i="5"/>
  <c r="R168" i="5"/>
  <c r="R169" i="5"/>
  <c r="X169" i="5"/>
  <c r="X170" i="5"/>
  <c r="R171" i="5"/>
  <c r="R173" i="5"/>
  <c r="R177" i="5"/>
  <c r="R179" i="5"/>
  <c r="X182" i="5"/>
  <c r="R183" i="5"/>
  <c r="R185" i="5"/>
  <c r="R187" i="5"/>
  <c r="X190" i="5"/>
  <c r="X191" i="5"/>
  <c r="X193" i="5"/>
  <c r="R193" i="5"/>
  <c r="X194" i="5"/>
  <c r="X195" i="5"/>
  <c r="R195" i="5"/>
  <c r="R197" i="5"/>
  <c r="X197" i="5"/>
  <c r="R198" i="5"/>
  <c r="X198" i="5"/>
  <c r="R199" i="5"/>
  <c r="X199" i="5"/>
  <c r="R201" i="5"/>
  <c r="R203" i="5"/>
  <c r="R205" i="5"/>
  <c r="X212" i="5"/>
  <c r="R212" i="5"/>
  <c r="X213" i="5"/>
  <c r="X214" i="5"/>
  <c r="R217" i="5"/>
  <c r="R219" i="5"/>
  <c r="R223" i="5"/>
  <c r="R225" i="5"/>
  <c r="R227" i="5"/>
  <c r="R229" i="5"/>
  <c r="R230" i="5"/>
  <c r="R231" i="5"/>
  <c r="R233" i="5"/>
  <c r="R235" i="5"/>
  <c r="R237" i="5"/>
  <c r="R241" i="5"/>
  <c r="R245" i="5"/>
  <c r="R247" i="5"/>
  <c r="R249" i="5"/>
  <c r="R253" i="5"/>
  <c r="R255" i="5"/>
  <c r="J257" i="5"/>
  <c r="R257" i="5"/>
  <c r="F257" i="5"/>
  <c r="I257" i="5"/>
  <c r="H257" i="5"/>
  <c r="E257" i="5"/>
  <c r="X257" i="5"/>
  <c r="I259" i="5"/>
  <c r="J259" i="5"/>
  <c r="H259" i="5"/>
  <c r="R259" i="5"/>
  <c r="F259" i="5"/>
  <c r="E261" i="5"/>
  <c r="X261" i="5"/>
  <c r="I261" i="5"/>
  <c r="H261" i="5"/>
  <c r="J261" i="5"/>
  <c r="J262" i="5"/>
  <c r="E262" i="5"/>
  <c r="X262" i="5"/>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c r="J275" i="5"/>
  <c r="R275" i="5"/>
  <c r="H275" i="5"/>
  <c r="H283" i="5"/>
  <c r="J283" i="5"/>
  <c r="R283" i="5"/>
  <c r="F283" i="5"/>
  <c r="I283" i="5"/>
  <c r="F285" i="5"/>
  <c r="H285" i="5"/>
  <c r="R285" i="5"/>
  <c r="J285" i="5"/>
  <c r="I285" i="5"/>
  <c r="F289" i="5"/>
  <c r="R289" i="5"/>
  <c r="J289" i="5"/>
  <c r="E289" i="5"/>
  <c r="X289" i="5"/>
  <c r="H289" i="5"/>
  <c r="I289" i="5"/>
  <c r="I291" i="5"/>
  <c r="J291" i="5"/>
  <c r="R291" i="5"/>
  <c r="H291" i="5"/>
  <c r="F291" i="5"/>
  <c r="R295" i="5"/>
  <c r="F295" i="5"/>
  <c r="I295" i="5"/>
  <c r="J295" i="5"/>
  <c r="H295" i="5"/>
  <c r="F299" i="5"/>
  <c r="H299" i="5"/>
  <c r="J299" i="5"/>
  <c r="R299" i="5"/>
  <c r="I299" i="5"/>
  <c r="R301" i="5"/>
  <c r="F301" i="5"/>
  <c r="H301" i="5"/>
  <c r="I301" i="5"/>
  <c r="J301" i="5"/>
  <c r="E301" i="5"/>
  <c r="X301" i="5"/>
  <c r="E302" i="5"/>
  <c r="X302" i="5"/>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c r="F322" i="5"/>
  <c r="J322" i="5"/>
  <c r="R322" i="5"/>
  <c r="I322" i="5"/>
  <c r="H322" i="5"/>
  <c r="F325" i="5"/>
  <c r="J325" i="5"/>
  <c r="I325" i="5"/>
  <c r="H325" i="5"/>
  <c r="R325" i="5"/>
  <c r="I326" i="5"/>
  <c r="J326" i="5"/>
  <c r="H326" i="5"/>
  <c r="F326" i="5"/>
  <c r="R326" i="5"/>
  <c r="I329" i="5"/>
  <c r="F329" i="5"/>
  <c r="H329" i="5"/>
  <c r="J329" i="5"/>
  <c r="R329" i="5"/>
  <c r="R332" i="5"/>
  <c r="F332" i="5"/>
  <c r="I332" i="5"/>
  <c r="E332" i="5"/>
  <c r="X332" i="5"/>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c r="I388" i="5"/>
  <c r="R388" i="5"/>
  <c r="F388" i="5"/>
  <c r="H388" i="5"/>
  <c r="J389" i="5"/>
  <c r="I389" i="5"/>
  <c r="E389" i="5"/>
  <c r="X389" i="5"/>
  <c r="R389" i="5"/>
  <c r="F389" i="5"/>
  <c r="H389" i="5"/>
  <c r="I392" i="5"/>
  <c r="H392" i="5"/>
  <c r="F392" i="5"/>
  <c r="J392" i="5"/>
  <c r="E392" i="5"/>
  <c r="X392" i="5"/>
  <c r="R392" i="5"/>
  <c r="R393" i="5"/>
  <c r="F393" i="5"/>
  <c r="J393" i="5"/>
  <c r="I393" i="5"/>
  <c r="E393" i="5"/>
  <c r="X393" i="5"/>
  <c r="H393" i="5"/>
  <c r="J396" i="5"/>
  <c r="I396" i="5"/>
  <c r="H396" i="5"/>
  <c r="F396" i="5"/>
  <c r="R396" i="5"/>
  <c r="J397" i="5"/>
  <c r="H397" i="5"/>
  <c r="I397" i="5"/>
  <c r="R397" i="5"/>
  <c r="F397" i="5"/>
  <c r="I399" i="5"/>
  <c r="E399" i="5"/>
  <c r="X399" i="5"/>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c r="R414" i="5"/>
  <c r="J414" i="5"/>
  <c r="I414" i="5"/>
  <c r="H414" i="5"/>
  <c r="J415" i="5"/>
  <c r="E415" i="5"/>
  <c r="X415" i="5"/>
  <c r="F416" i="5"/>
  <c r="R416" i="5"/>
  <c r="E416" i="5"/>
  <c r="X416" i="5"/>
  <c r="J416" i="5"/>
  <c r="I416" i="5"/>
  <c r="H416" i="5"/>
  <c r="F417" i="5"/>
  <c r="J417" i="5"/>
  <c r="R417" i="5"/>
  <c r="I417" i="5"/>
  <c r="H417" i="5"/>
  <c r="H420" i="5"/>
  <c r="R420" i="5"/>
  <c r="I420" i="5"/>
  <c r="J420" i="5"/>
  <c r="F420" i="5"/>
  <c r="R421" i="5"/>
  <c r="H421" i="5"/>
  <c r="I421" i="5"/>
  <c r="E421" i="5"/>
  <c r="X421" i="5"/>
  <c r="J421" i="5"/>
  <c r="F421" i="5"/>
  <c r="E422" i="5"/>
  <c r="X422" i="5"/>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c r="H461" i="5"/>
  <c r="R461" i="5"/>
  <c r="F461" i="5"/>
  <c r="I461" i="5"/>
  <c r="J461" i="5"/>
  <c r="E461" i="5"/>
  <c r="X461" i="5"/>
  <c r="I464" i="5"/>
  <c r="H464" i="5"/>
  <c r="F464" i="5"/>
  <c r="R464" i="5"/>
  <c r="J464" i="5"/>
  <c r="H468" i="5"/>
  <c r="R468" i="5"/>
  <c r="F468" i="5"/>
  <c r="I468" i="5"/>
  <c r="J468" i="5"/>
  <c r="F471" i="5"/>
  <c r="R471" i="5"/>
  <c r="J471" i="5"/>
  <c r="I471" i="5"/>
  <c r="E471" i="5"/>
  <c r="X471" i="5"/>
  <c r="H471" i="5"/>
  <c r="H474" i="5"/>
  <c r="R474" i="5"/>
  <c r="I474" i="5"/>
  <c r="F474" i="5"/>
  <c r="J474" i="5"/>
  <c r="I476" i="5"/>
  <c r="F476" i="5"/>
  <c r="J476" i="5"/>
  <c r="R476" i="5"/>
  <c r="H476" i="5"/>
  <c r="E476" i="5"/>
  <c r="X476" i="5"/>
  <c r="I478" i="5"/>
  <c r="F478" i="5"/>
  <c r="E478" i="5"/>
  <c r="X478" i="5"/>
  <c r="J478" i="5"/>
  <c r="R478" i="5"/>
  <c r="H478" i="5"/>
  <c r="I479" i="5"/>
  <c r="J479" i="5"/>
  <c r="F479" i="5"/>
  <c r="R479" i="5"/>
  <c r="E479" i="5"/>
  <c r="X479" i="5"/>
  <c r="H479" i="5"/>
  <c r="R480" i="5"/>
  <c r="I480" i="5"/>
  <c r="F480" i="5"/>
  <c r="E480" i="5"/>
  <c r="X480" i="5"/>
  <c r="J480" i="5"/>
  <c r="H480" i="5"/>
  <c r="H481" i="5"/>
  <c r="I481" i="5"/>
  <c r="R481" i="5"/>
  <c r="J481" i="5"/>
  <c r="F481" i="5"/>
  <c r="I482" i="5"/>
  <c r="H482" i="5"/>
  <c r="J482" i="5"/>
  <c r="F482" i="5"/>
  <c r="R482" i="5"/>
  <c r="I483" i="5"/>
  <c r="F483" i="5"/>
  <c r="H483" i="5"/>
  <c r="J483" i="5"/>
  <c r="R483" i="5"/>
  <c r="I484" i="5"/>
  <c r="H484" i="5"/>
  <c r="F484" i="5"/>
  <c r="J484" i="5"/>
  <c r="R484" i="5"/>
  <c r="H485" i="5"/>
  <c r="E485" i="5"/>
  <c r="X485" i="5"/>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c r="I499" i="5"/>
  <c r="H499" i="5"/>
  <c r="F499" i="5"/>
  <c r="H500" i="5"/>
  <c r="I500" i="5"/>
  <c r="R500" i="5"/>
  <c r="J500" i="5"/>
  <c r="F500" i="5"/>
  <c r="E500" i="5"/>
  <c r="X500" i="5"/>
  <c r="E503" i="5"/>
  <c r="X503" i="5"/>
  <c r="H503" i="5"/>
  <c r="F503" i="5"/>
  <c r="I503" i="5"/>
  <c r="R503" i="5"/>
  <c r="J503" i="5"/>
  <c r="I504" i="5"/>
  <c r="J504" i="5"/>
  <c r="H504" i="5"/>
  <c r="E504" i="5"/>
  <c r="X504" i="5"/>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c r="J515" i="5"/>
  <c r="R515" i="5"/>
  <c r="F515" i="5"/>
  <c r="I516" i="5"/>
  <c r="H516" i="5"/>
  <c r="E516" i="5"/>
  <c r="X516" i="5"/>
  <c r="F516" i="5"/>
  <c r="J516" i="5"/>
  <c r="R516" i="5"/>
  <c r="I519" i="5"/>
  <c r="J519" i="5"/>
  <c r="F519" i="5"/>
  <c r="H519" i="5"/>
  <c r="R519" i="5"/>
  <c r="R520" i="5"/>
  <c r="E520" i="5"/>
  <c r="X520" i="5"/>
  <c r="I520" i="5"/>
  <c r="J520" i="5"/>
  <c r="H520" i="5"/>
  <c r="F520" i="5"/>
  <c r="H523" i="5"/>
  <c r="R523" i="5"/>
  <c r="E523" i="5"/>
  <c r="X523" i="5"/>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c r="E548" i="5"/>
  <c r="X548" i="5"/>
  <c r="I548" i="5"/>
  <c r="H548" i="5"/>
  <c r="J548" i="5"/>
  <c r="F548" i="5"/>
  <c r="R548" i="5"/>
  <c r="E550" i="5"/>
  <c r="X550" i="5"/>
  <c r="R550" i="5"/>
  <c r="H550" i="5"/>
  <c r="I550" i="5"/>
  <c r="J550" i="5"/>
  <c r="F550" i="5"/>
  <c r="R551" i="5"/>
  <c r="F551" i="5"/>
  <c r="I551" i="5"/>
  <c r="E551" i="5"/>
  <c r="X551" i="5"/>
  <c r="H551" i="5"/>
  <c r="J551" i="5"/>
  <c r="H552" i="5"/>
  <c r="E552" i="5"/>
  <c r="X552" i="5"/>
  <c r="R552" i="5"/>
  <c r="F552" i="5"/>
  <c r="I552" i="5"/>
  <c r="J552" i="5"/>
  <c r="I553" i="5"/>
  <c r="R553" i="5"/>
  <c r="F553" i="5"/>
  <c r="H553" i="5"/>
  <c r="J553" i="5"/>
  <c r="I555" i="5"/>
  <c r="J555" i="5"/>
  <c r="R555" i="5"/>
  <c r="H555" i="5"/>
  <c r="F555" i="5"/>
  <c r="J556" i="5"/>
  <c r="F556" i="5"/>
  <c r="E556" i="5"/>
  <c r="X556" i="5"/>
  <c r="R556" i="5"/>
  <c r="J558" i="5"/>
  <c r="I558" i="5"/>
  <c r="H558" i="5"/>
  <c r="E558" i="5"/>
  <c r="X558" i="5"/>
  <c r="F558" i="5"/>
  <c r="R558" i="5"/>
  <c r="R559" i="5"/>
  <c r="F559" i="5"/>
  <c r="J559" i="5"/>
  <c r="H559" i="5"/>
  <c r="E559" i="5"/>
  <c r="X559" i="5"/>
  <c r="I559" i="5"/>
  <c r="F560" i="5"/>
  <c r="E560" i="5"/>
  <c r="X560" i="5"/>
  <c r="J560" i="5"/>
  <c r="I560" i="5"/>
  <c r="R560" i="5"/>
  <c r="H560" i="5"/>
  <c r="F563" i="5"/>
  <c r="R563" i="5"/>
  <c r="J563" i="5"/>
  <c r="H563" i="5"/>
  <c r="E563" i="5"/>
  <c r="X563" i="5"/>
  <c r="I563" i="5"/>
  <c r="R564" i="5"/>
  <c r="J564" i="5"/>
  <c r="I564" i="5"/>
  <c r="E564" i="5"/>
  <c r="X564" i="5"/>
  <c r="H564" i="5"/>
  <c r="F564" i="5"/>
  <c r="E566" i="5"/>
  <c r="X566" i="5"/>
  <c r="F566" i="5"/>
  <c r="I566" i="5"/>
  <c r="J566" i="5"/>
  <c r="R566" i="5"/>
  <c r="H566" i="5"/>
  <c r="H568" i="5"/>
  <c r="R568" i="5"/>
  <c r="J568" i="5"/>
  <c r="F568" i="5"/>
  <c r="E568" i="5"/>
  <c r="X568" i="5"/>
  <c r="I568" i="5"/>
  <c r="I569" i="5"/>
  <c r="R569" i="5"/>
  <c r="J569" i="5"/>
  <c r="E569" i="5"/>
  <c r="X569" i="5"/>
  <c r="H569" i="5"/>
  <c r="F569" i="5"/>
  <c r="F570" i="5"/>
  <c r="R570" i="5"/>
  <c r="H570" i="5"/>
  <c r="I570" i="5"/>
  <c r="J570" i="5"/>
  <c r="J571" i="5"/>
  <c r="H571" i="5"/>
  <c r="E571" i="5"/>
  <c r="X571" i="5"/>
  <c r="I571" i="5"/>
  <c r="F571" i="5"/>
  <c r="R571" i="5"/>
  <c r="I572" i="5"/>
  <c r="H572" i="5"/>
  <c r="F572" i="5"/>
  <c r="J572" i="5"/>
  <c r="R572" i="5"/>
  <c r="I573" i="5"/>
  <c r="J573" i="5"/>
  <c r="R573" i="5"/>
  <c r="H573" i="5"/>
  <c r="E573" i="5"/>
  <c r="X573" i="5"/>
  <c r="F573" i="5"/>
  <c r="E574" i="5"/>
  <c r="X574" i="5"/>
  <c r="F574" i="5"/>
  <c r="E576" i="5"/>
  <c r="X576" i="5"/>
  <c r="I576" i="5"/>
  <c r="J582" i="5"/>
  <c r="E582" i="5"/>
  <c r="X582" i="5"/>
  <c r="I582" i="5"/>
  <c r="F582" i="5"/>
  <c r="R582" i="5"/>
  <c r="H582" i="5"/>
  <c r="R584" i="5"/>
  <c r="F584" i="5"/>
  <c r="J584" i="5"/>
  <c r="I584" i="5"/>
  <c r="H584" i="5"/>
  <c r="E584" i="5"/>
  <c r="X584" i="5"/>
  <c r="I586" i="5"/>
  <c r="J586" i="5"/>
  <c r="F586" i="5"/>
  <c r="R586" i="5"/>
  <c r="E586" i="5"/>
  <c r="X586" i="5"/>
  <c r="H586" i="5"/>
  <c r="E587" i="5"/>
  <c r="X587" i="5"/>
  <c r="J587" i="5"/>
  <c r="I587" i="5"/>
  <c r="H587" i="5"/>
  <c r="F587" i="5"/>
  <c r="R587" i="5"/>
  <c r="I589" i="5"/>
  <c r="J589" i="5"/>
  <c r="R589" i="5"/>
  <c r="H589" i="5"/>
  <c r="F589" i="5"/>
  <c r="E589" i="5"/>
  <c r="X589" i="5"/>
  <c r="E590" i="5"/>
  <c r="X590" i="5"/>
  <c r="J590" i="5"/>
  <c r="F590" i="5"/>
  <c r="I590" i="5"/>
  <c r="H590" i="5"/>
  <c r="R590" i="5"/>
  <c r="I592" i="5"/>
  <c r="E592" i="5"/>
  <c r="X592" i="5"/>
  <c r="F593" i="5"/>
  <c r="E593" i="5"/>
  <c r="X593" i="5"/>
  <c r="I593" i="5"/>
  <c r="H593" i="5"/>
  <c r="J593" i="5"/>
  <c r="R593" i="5"/>
  <c r="E594" i="5"/>
  <c r="X594" i="5"/>
  <c r="R594" i="5"/>
  <c r="I594" i="5"/>
  <c r="J594" i="5"/>
  <c r="H594" i="5"/>
  <c r="F594" i="5"/>
  <c r="I598" i="5"/>
  <c r="H598" i="5"/>
  <c r="F598" i="5"/>
  <c r="R598" i="5"/>
  <c r="J598" i="5"/>
  <c r="E598" i="5"/>
  <c r="X598" i="5"/>
  <c r="I600" i="5"/>
  <c r="E600" i="5"/>
  <c r="X600" i="5"/>
  <c r="R604" i="5"/>
  <c r="H604" i="5"/>
  <c r="F604" i="5"/>
  <c r="I604" i="5"/>
  <c r="E604" i="5"/>
  <c r="X604" i="5"/>
  <c r="J604" i="5"/>
  <c r="F606" i="5"/>
  <c r="H606" i="5"/>
  <c r="J606" i="5"/>
  <c r="R606" i="5"/>
  <c r="E606" i="5"/>
  <c r="X606" i="5"/>
  <c r="I606" i="5"/>
  <c r="R610" i="5"/>
  <c r="E610" i="5"/>
  <c r="X610" i="5"/>
  <c r="F610" i="5"/>
  <c r="I610" i="5"/>
  <c r="J610" i="5"/>
  <c r="H610" i="5"/>
  <c r="E612" i="5"/>
  <c r="X612" i="5"/>
  <c r="F612" i="5"/>
  <c r="H612" i="5"/>
  <c r="I612" i="5"/>
  <c r="R612" i="5"/>
  <c r="J612" i="5"/>
  <c r="I614" i="5"/>
  <c r="E614" i="5"/>
  <c r="X614" i="5"/>
  <c r="J614" i="5"/>
  <c r="F614" i="5"/>
  <c r="H614" i="5"/>
  <c r="R614" i="5"/>
  <c r="I616" i="5"/>
  <c r="H616" i="5"/>
  <c r="R616" i="5"/>
  <c r="J616" i="5"/>
  <c r="F616" i="5"/>
  <c r="E616" i="5"/>
  <c r="X616" i="5"/>
  <c r="H617" i="5"/>
  <c r="E617" i="5"/>
  <c r="X617" i="5"/>
  <c r="F617" i="5"/>
  <c r="J617" i="5"/>
  <c r="I617" i="5"/>
  <c r="R617" i="5"/>
  <c r="E618" i="5"/>
  <c r="X618" i="5"/>
  <c r="I618" i="5"/>
  <c r="R618" i="5"/>
  <c r="F618" i="5"/>
  <c r="H618" i="5"/>
  <c r="J618" i="5"/>
  <c r="I620" i="5"/>
  <c r="R620" i="5"/>
  <c r="H620" i="5"/>
  <c r="J620" i="5"/>
  <c r="E620" i="5"/>
  <c r="X620" i="5"/>
  <c r="F620" i="5"/>
  <c r="H622" i="5"/>
  <c r="E622" i="5"/>
  <c r="X622" i="5"/>
  <c r="F622" i="5"/>
  <c r="J622" i="5"/>
  <c r="I622" i="5"/>
  <c r="R622" i="5"/>
  <c r="H624" i="5"/>
  <c r="J624" i="5"/>
  <c r="R624" i="5"/>
  <c r="F624" i="5"/>
  <c r="E624" i="5"/>
  <c r="X624" i="5"/>
  <c r="I624" i="5"/>
  <c r="E626" i="5"/>
  <c r="X626" i="5"/>
  <c r="H626" i="5"/>
  <c r="J626" i="5"/>
  <c r="F626" i="5"/>
  <c r="R626" i="5"/>
  <c r="I626" i="5"/>
  <c r="E628" i="5"/>
  <c r="X628" i="5"/>
  <c r="R628" i="5"/>
  <c r="H628" i="5"/>
  <c r="J628" i="5"/>
  <c r="F628" i="5"/>
  <c r="I628" i="5"/>
  <c r="J629" i="5"/>
  <c r="R629" i="5"/>
  <c r="F629" i="5"/>
  <c r="H629" i="5"/>
  <c r="I629" i="5"/>
  <c r="E629" i="5"/>
  <c r="X629" i="5"/>
  <c r="H630" i="5"/>
  <c r="F630" i="5"/>
  <c r="J630" i="5"/>
  <c r="I630" i="5"/>
  <c r="R630" i="5"/>
  <c r="E630" i="5"/>
  <c r="X630" i="5"/>
  <c r="H632" i="5"/>
  <c r="E632" i="5"/>
  <c r="X632" i="5"/>
  <c r="E636" i="5"/>
  <c r="X636" i="5"/>
  <c r="J636" i="5"/>
  <c r="H636" i="5"/>
  <c r="I636" i="5"/>
  <c r="F636" i="5"/>
  <c r="R636" i="5"/>
  <c r="F638" i="5"/>
  <c r="H638" i="5"/>
  <c r="I638" i="5"/>
  <c r="E638" i="5"/>
  <c r="X638" i="5"/>
  <c r="J638" i="5"/>
  <c r="R638" i="5"/>
  <c r="J642" i="5"/>
  <c r="R642" i="5"/>
  <c r="F642" i="5"/>
  <c r="E642" i="5"/>
  <c r="X642" i="5"/>
  <c r="I642" i="5"/>
  <c r="H642" i="5"/>
  <c r="R644" i="5"/>
  <c r="E644" i="5"/>
  <c r="X644" i="5"/>
  <c r="E646" i="5"/>
  <c r="X646" i="5"/>
  <c r="I646" i="5"/>
  <c r="J646" i="5"/>
  <c r="F646" i="5"/>
  <c r="R646" i="5"/>
  <c r="H646" i="5"/>
  <c r="E649" i="5"/>
  <c r="X649" i="5"/>
  <c r="I649" i="5"/>
  <c r="H649" i="5"/>
  <c r="F649" i="5"/>
  <c r="J649" i="5"/>
  <c r="R649" i="5"/>
  <c r="J652" i="5"/>
  <c r="E652" i="5"/>
  <c r="X652" i="5"/>
  <c r="F652" i="5"/>
  <c r="I652" i="5"/>
  <c r="H652" i="5"/>
  <c r="R652" i="5"/>
  <c r="I654" i="5"/>
  <c r="H654" i="5"/>
  <c r="R654" i="5"/>
  <c r="J654" i="5"/>
  <c r="E654" i="5"/>
  <c r="X654" i="5"/>
  <c r="F654" i="5"/>
  <c r="R656" i="5"/>
  <c r="F656" i="5"/>
  <c r="H656" i="5"/>
  <c r="I656" i="5"/>
  <c r="J656" i="5"/>
  <c r="E656" i="5"/>
  <c r="X656" i="5"/>
  <c r="F658" i="5"/>
  <c r="R658" i="5"/>
  <c r="H658" i="5"/>
  <c r="I658" i="5"/>
  <c r="E658" i="5"/>
  <c r="X658" i="5"/>
  <c r="J658" i="5"/>
  <c r="H660" i="5"/>
  <c r="E660" i="5"/>
  <c r="X660" i="5"/>
  <c r="R660" i="5"/>
  <c r="J660" i="5"/>
  <c r="F660" i="5"/>
  <c r="I660" i="5"/>
  <c r="J661" i="5"/>
  <c r="R661" i="5"/>
  <c r="F661" i="5"/>
  <c r="I661" i="5"/>
  <c r="H661" i="5"/>
  <c r="E661" i="5"/>
  <c r="X661" i="5"/>
  <c r="H662" i="5"/>
  <c r="E662" i="5"/>
  <c r="X662" i="5"/>
  <c r="E664" i="5"/>
  <c r="X664" i="5"/>
  <c r="J664" i="5"/>
  <c r="F666" i="5"/>
  <c r="J666" i="5"/>
  <c r="I666" i="5"/>
  <c r="R666" i="5"/>
  <c r="E666" i="5"/>
  <c r="X666" i="5"/>
  <c r="H666" i="5"/>
  <c r="R668" i="5"/>
  <c r="E668" i="5"/>
  <c r="X668" i="5"/>
  <c r="H668" i="5"/>
  <c r="I668" i="5"/>
  <c r="J668" i="5"/>
  <c r="F668" i="5"/>
  <c r="H672" i="5"/>
  <c r="E672" i="5"/>
  <c r="X672" i="5"/>
  <c r="E674" i="5"/>
  <c r="X674" i="5"/>
  <c r="J674" i="5"/>
  <c r="F674" i="5"/>
  <c r="R674" i="5"/>
  <c r="I674" i="5"/>
  <c r="H674" i="5"/>
  <c r="J676" i="5"/>
  <c r="H676" i="5"/>
  <c r="I676" i="5"/>
  <c r="R676" i="5"/>
  <c r="E676" i="5"/>
  <c r="X676" i="5"/>
  <c r="F676" i="5"/>
  <c r="E678" i="5"/>
  <c r="X678" i="5"/>
  <c r="R678" i="5"/>
  <c r="R680" i="5"/>
  <c r="E680" i="5"/>
  <c r="X680" i="5"/>
  <c r="F681" i="5"/>
  <c r="I681" i="5"/>
  <c r="J681" i="5"/>
  <c r="R681" i="5"/>
  <c r="E681" i="5"/>
  <c r="X681" i="5"/>
  <c r="H681" i="5"/>
  <c r="I682" i="5"/>
  <c r="H682" i="5"/>
  <c r="E682" i="5"/>
  <c r="X682" i="5"/>
  <c r="F682" i="5"/>
  <c r="J682" i="5"/>
  <c r="R682" i="5"/>
  <c r="J683" i="5"/>
  <c r="F683" i="5"/>
  <c r="R683" i="5"/>
  <c r="I683" i="5"/>
  <c r="H683" i="5"/>
  <c r="E683" i="5"/>
  <c r="X683" i="5"/>
  <c r="F685" i="5"/>
  <c r="J685" i="5"/>
  <c r="I685" i="5"/>
  <c r="R685" i="5"/>
  <c r="H685" i="5"/>
  <c r="E685" i="5"/>
  <c r="X685" i="5"/>
  <c r="I686" i="5"/>
  <c r="F686" i="5"/>
  <c r="H686" i="5"/>
  <c r="R686" i="5"/>
  <c r="J686" i="5"/>
  <c r="E686" i="5"/>
  <c r="X686" i="5"/>
  <c r="R688" i="5"/>
  <c r="H688" i="5"/>
  <c r="F688" i="5"/>
  <c r="J688" i="5"/>
  <c r="I688" i="5"/>
  <c r="I689" i="5"/>
  <c r="F689" i="5"/>
  <c r="R689" i="5"/>
  <c r="E689" i="5"/>
  <c r="X689" i="5"/>
  <c r="J689" i="5"/>
  <c r="H689" i="5"/>
  <c r="F690" i="5"/>
  <c r="I690" i="5"/>
  <c r="J690" i="5"/>
  <c r="R690" i="5"/>
  <c r="H690" i="5"/>
  <c r="E690" i="5"/>
  <c r="X690" i="5"/>
  <c r="E691" i="5"/>
  <c r="X691" i="5"/>
  <c r="H691" i="5"/>
  <c r="F691" i="5"/>
  <c r="R691" i="5"/>
  <c r="I691" i="5"/>
  <c r="J691" i="5"/>
  <c r="R692" i="5"/>
  <c r="E692" i="5"/>
  <c r="X692" i="5"/>
  <c r="F692" i="5"/>
  <c r="J692" i="5"/>
  <c r="I692" i="5"/>
  <c r="H692" i="5"/>
  <c r="F693" i="5"/>
  <c r="I693" i="5"/>
  <c r="E693" i="5"/>
  <c r="X693" i="5"/>
  <c r="H693" i="5"/>
  <c r="J693" i="5"/>
  <c r="R693" i="5"/>
  <c r="H694" i="5"/>
  <c r="J694" i="5"/>
  <c r="E694" i="5"/>
  <c r="X694" i="5"/>
  <c r="F694" i="5"/>
  <c r="I694" i="5"/>
  <c r="R694" i="5"/>
  <c r="R696" i="5"/>
  <c r="E696" i="5"/>
  <c r="X696" i="5"/>
  <c r="J697" i="5"/>
  <c r="E697" i="5"/>
  <c r="X697" i="5"/>
  <c r="I697" i="5"/>
  <c r="H697" i="5"/>
  <c r="R697" i="5"/>
  <c r="F697" i="5"/>
  <c r="F698" i="5"/>
  <c r="E698" i="5"/>
  <c r="X698" i="5"/>
  <c r="I698" i="5"/>
  <c r="J698" i="5"/>
  <c r="R698" i="5"/>
  <c r="H698" i="5"/>
  <c r="F699" i="5"/>
  <c r="R699" i="5"/>
  <c r="J699" i="5"/>
  <c r="I699" i="5"/>
  <c r="E699" i="5"/>
  <c r="X699" i="5"/>
  <c r="H699" i="5"/>
  <c r="F700" i="5"/>
  <c r="R700" i="5"/>
  <c r="H700" i="5"/>
  <c r="E700" i="5"/>
  <c r="X700" i="5"/>
  <c r="J700" i="5"/>
  <c r="I700" i="5"/>
  <c r="E701" i="5"/>
  <c r="X701" i="5"/>
  <c r="R701" i="5"/>
  <c r="J701" i="5"/>
  <c r="F701" i="5"/>
  <c r="I701" i="5"/>
  <c r="H701" i="5"/>
  <c r="E702" i="5"/>
  <c r="X702" i="5"/>
  <c r="H702" i="5"/>
  <c r="R702" i="5"/>
  <c r="J702" i="5"/>
  <c r="F702" i="5"/>
  <c r="I702" i="5"/>
  <c r="J703" i="5"/>
  <c r="I703" i="5"/>
  <c r="H703" i="5"/>
  <c r="R703" i="5"/>
  <c r="F703" i="5"/>
  <c r="I704" i="5"/>
  <c r="H704" i="5"/>
  <c r="E704" i="5"/>
  <c r="X704" i="5"/>
  <c r="J704" i="5"/>
  <c r="F704" i="5"/>
  <c r="R704" i="5"/>
  <c r="H705" i="5"/>
  <c r="E705" i="5"/>
  <c r="X705" i="5"/>
  <c r="I705" i="5"/>
  <c r="J705" i="5"/>
  <c r="R705" i="5"/>
  <c r="F705" i="5"/>
  <c r="F706" i="5"/>
  <c r="I706" i="5"/>
  <c r="J706" i="5"/>
  <c r="R706" i="5"/>
  <c r="H706" i="5"/>
  <c r="H707" i="5"/>
  <c r="R707" i="5"/>
  <c r="I707" i="5"/>
  <c r="F707" i="5"/>
  <c r="J707" i="5"/>
  <c r="E707" i="5"/>
  <c r="X707" i="5"/>
  <c r="H708" i="5"/>
  <c r="F708" i="5"/>
  <c r="J708" i="5"/>
  <c r="I708" i="5"/>
  <c r="R708" i="5"/>
  <c r="E709" i="5"/>
  <c r="X709" i="5"/>
  <c r="H709" i="5"/>
  <c r="R709" i="5"/>
  <c r="F709" i="5"/>
  <c r="J709" i="5"/>
  <c r="I709" i="5"/>
  <c r="E710" i="5"/>
  <c r="X710" i="5"/>
  <c r="J710" i="5"/>
  <c r="J711" i="5"/>
  <c r="H711" i="5"/>
  <c r="R711" i="5"/>
  <c r="I711" i="5"/>
  <c r="F711" i="5"/>
  <c r="E711" i="5"/>
  <c r="X711" i="5"/>
  <c r="E712" i="5"/>
  <c r="X712" i="5"/>
  <c r="F712" i="5"/>
  <c r="E713" i="5"/>
  <c r="X713" i="5"/>
  <c r="R713" i="5"/>
  <c r="H713" i="5"/>
  <c r="I713" i="5"/>
  <c r="J713" i="5"/>
  <c r="F713" i="5"/>
  <c r="H714" i="5"/>
  <c r="F714" i="5"/>
  <c r="R714" i="5"/>
  <c r="E714" i="5"/>
  <c r="X714" i="5"/>
  <c r="J714" i="5"/>
  <c r="I714" i="5"/>
  <c r="F715" i="5"/>
  <c r="E715" i="5"/>
  <c r="X715" i="5"/>
  <c r="R715" i="5"/>
  <c r="H715" i="5"/>
  <c r="J715" i="5"/>
  <c r="I715" i="5"/>
  <c r="H716" i="5"/>
  <c r="I716" i="5"/>
  <c r="J716" i="5"/>
  <c r="F716" i="5"/>
  <c r="E716" i="5"/>
  <c r="X716" i="5"/>
  <c r="R716" i="5"/>
  <c r="E718" i="5"/>
  <c r="X718" i="5"/>
  <c r="H718" i="5"/>
  <c r="R719" i="5"/>
  <c r="F719" i="5"/>
  <c r="I719" i="5"/>
  <c r="H719" i="5"/>
  <c r="E719" i="5"/>
  <c r="X719" i="5"/>
  <c r="J719" i="5"/>
  <c r="F720" i="5"/>
  <c r="E720" i="5"/>
  <c r="X720" i="5"/>
  <c r="F721" i="5"/>
  <c r="I721" i="5"/>
  <c r="E721" i="5"/>
  <c r="X721" i="5"/>
  <c r="J721" i="5"/>
  <c r="H721" i="5"/>
  <c r="R721" i="5"/>
  <c r="F722" i="5"/>
  <c r="E722" i="5"/>
  <c r="X722" i="5"/>
  <c r="I722" i="5"/>
  <c r="H722" i="5"/>
  <c r="R722" i="5"/>
  <c r="J722" i="5"/>
  <c r="H723" i="5"/>
  <c r="I723" i="5"/>
  <c r="J723" i="5"/>
  <c r="E723" i="5"/>
  <c r="X723" i="5"/>
  <c r="F723" i="5"/>
  <c r="R723" i="5"/>
  <c r="E724" i="5"/>
  <c r="X724" i="5"/>
  <c r="H724" i="5"/>
  <c r="R724" i="5"/>
  <c r="F724" i="5"/>
  <c r="J724" i="5"/>
  <c r="I724" i="5"/>
  <c r="F725" i="5"/>
  <c r="J725" i="5"/>
  <c r="R725" i="5"/>
  <c r="E725" i="5"/>
  <c r="X725" i="5"/>
  <c r="I725" i="5"/>
  <c r="H725" i="5"/>
  <c r="R726" i="5"/>
  <c r="H726" i="5"/>
  <c r="I726" i="5"/>
  <c r="E726" i="5"/>
  <c r="X726" i="5"/>
  <c r="F726" i="5"/>
  <c r="J726" i="5"/>
  <c r="I727" i="5"/>
  <c r="H727" i="5"/>
  <c r="F727" i="5"/>
  <c r="E727" i="5"/>
  <c r="X727" i="5"/>
  <c r="R727" i="5"/>
  <c r="J727" i="5"/>
  <c r="I728" i="5"/>
  <c r="H728" i="5"/>
  <c r="F728" i="5"/>
  <c r="R728" i="5"/>
  <c r="J728" i="5"/>
  <c r="E728" i="5"/>
  <c r="X728" i="5"/>
  <c r="E729" i="5"/>
  <c r="X729" i="5"/>
  <c r="H729" i="5"/>
  <c r="F729" i="5"/>
  <c r="J729" i="5"/>
  <c r="I729" i="5"/>
  <c r="R729" i="5"/>
  <c r="J730" i="5"/>
  <c r="F730" i="5"/>
  <c r="E730" i="5"/>
  <c r="X730" i="5"/>
  <c r="I731" i="5"/>
  <c r="F731" i="5"/>
  <c r="H731" i="5"/>
  <c r="E731" i="5"/>
  <c r="X731" i="5"/>
  <c r="J731" i="5"/>
  <c r="R731" i="5"/>
  <c r="F732" i="5"/>
  <c r="R732" i="5"/>
  <c r="E732" i="5"/>
  <c r="X732" i="5"/>
  <c r="I732" i="5"/>
  <c r="H732" i="5"/>
  <c r="J732" i="5"/>
  <c r="I733" i="5"/>
  <c r="F733" i="5"/>
  <c r="E733" i="5"/>
  <c r="X733" i="5"/>
  <c r="R733" i="5"/>
  <c r="J733" i="5"/>
  <c r="H733" i="5"/>
  <c r="H734" i="5"/>
  <c r="F734" i="5"/>
  <c r="E734" i="5"/>
  <c r="X734" i="5"/>
  <c r="J734" i="5"/>
  <c r="R734" i="5"/>
  <c r="I734" i="5"/>
  <c r="E735" i="5"/>
  <c r="X735" i="5"/>
  <c r="H735" i="5"/>
  <c r="I735" i="5"/>
  <c r="R735" i="5"/>
  <c r="F735" i="5"/>
  <c r="J735" i="5"/>
  <c r="H736" i="5"/>
  <c r="J736" i="5"/>
  <c r="E736" i="5"/>
  <c r="X736" i="5"/>
  <c r="I736" i="5"/>
  <c r="F736" i="5"/>
  <c r="R736" i="5"/>
  <c r="E737" i="5"/>
  <c r="X737" i="5"/>
  <c r="H737" i="5"/>
  <c r="R737" i="5"/>
  <c r="I737" i="5"/>
  <c r="J737" i="5"/>
  <c r="F737" i="5"/>
  <c r="E739" i="5"/>
  <c r="X739" i="5"/>
  <c r="I739" i="5"/>
  <c r="R739" i="5"/>
  <c r="F739" i="5"/>
  <c r="H739" i="5"/>
  <c r="J739" i="5"/>
  <c r="I740" i="5"/>
  <c r="F740" i="5"/>
  <c r="E740" i="5"/>
  <c r="X740" i="5"/>
  <c r="R740" i="5"/>
  <c r="J740" i="5"/>
  <c r="H740" i="5"/>
  <c r="E741" i="5"/>
  <c r="X741" i="5"/>
  <c r="J741" i="5"/>
  <c r="R741" i="5"/>
  <c r="I741" i="5"/>
  <c r="F741" i="5"/>
  <c r="H741" i="5"/>
  <c r="F742" i="5"/>
  <c r="I742" i="5"/>
  <c r="R742" i="5"/>
  <c r="H742" i="5"/>
  <c r="J742" i="5"/>
  <c r="I743" i="5"/>
  <c r="F743" i="5"/>
  <c r="J743" i="5"/>
  <c r="H743" i="5"/>
  <c r="E743" i="5"/>
  <c r="X743" i="5"/>
  <c r="R743" i="5"/>
  <c r="E744" i="5"/>
  <c r="X744" i="5"/>
  <c r="H744" i="5"/>
  <c r="F744" i="5"/>
  <c r="R744" i="5"/>
  <c r="J744" i="5"/>
  <c r="I744" i="5"/>
  <c r="H745" i="5"/>
  <c r="I745" i="5"/>
  <c r="R745" i="5"/>
  <c r="J745" i="5"/>
  <c r="F745" i="5"/>
  <c r="E745" i="5"/>
  <c r="X745" i="5"/>
  <c r="F746" i="5"/>
  <c r="E746" i="5"/>
  <c r="X746" i="5"/>
  <c r="I747" i="5"/>
  <c r="H747" i="5"/>
  <c r="F747" i="5"/>
  <c r="R747" i="5"/>
  <c r="E747" i="5"/>
  <c r="X747" i="5"/>
  <c r="J747" i="5"/>
  <c r="F748" i="5"/>
  <c r="J748" i="5"/>
  <c r="E748" i="5"/>
  <c r="X748" i="5"/>
  <c r="H748" i="5"/>
  <c r="R748" i="5"/>
  <c r="I748" i="5"/>
  <c r="R750" i="5"/>
  <c r="E750" i="5"/>
  <c r="X750" i="5"/>
  <c r="F751" i="5"/>
  <c r="R751" i="5"/>
  <c r="I751" i="5"/>
  <c r="E751" i="5"/>
  <c r="X751" i="5"/>
  <c r="J751" i="5"/>
  <c r="H751" i="5"/>
  <c r="R752" i="5"/>
  <c r="E752" i="5"/>
  <c r="X752" i="5"/>
  <c r="I753" i="5"/>
  <c r="H753" i="5"/>
  <c r="J753" i="5"/>
  <c r="F753" i="5"/>
  <c r="R753" i="5"/>
  <c r="E753" i="5"/>
  <c r="X753" i="5"/>
  <c r="R755" i="5"/>
  <c r="J755" i="5"/>
  <c r="E755" i="5"/>
  <c r="X755" i="5"/>
  <c r="I755" i="5"/>
  <c r="H755" i="5"/>
  <c r="F755" i="5"/>
  <c r="F756" i="5"/>
  <c r="E756" i="5"/>
  <c r="X756" i="5"/>
  <c r="H756" i="5"/>
  <c r="J756" i="5"/>
  <c r="R756" i="5"/>
  <c r="I756" i="5"/>
  <c r="E757" i="5"/>
  <c r="X757" i="5"/>
  <c r="H757" i="5"/>
  <c r="H758" i="5"/>
  <c r="E758" i="5"/>
  <c r="X758" i="5"/>
  <c r="R758" i="5"/>
  <c r="J758" i="5"/>
  <c r="I758" i="5"/>
  <c r="F758" i="5"/>
  <c r="R759" i="5"/>
  <c r="E759" i="5"/>
  <c r="X759" i="5"/>
  <c r="I759" i="5"/>
  <c r="J759" i="5"/>
  <c r="H759" i="5"/>
  <c r="F759" i="5"/>
  <c r="H760" i="5"/>
  <c r="J760" i="5"/>
  <c r="E760" i="5"/>
  <c r="X760" i="5"/>
  <c r="R760" i="5"/>
  <c r="I760" i="5"/>
  <c r="F760" i="5"/>
  <c r="E761" i="5"/>
  <c r="X761" i="5"/>
  <c r="H761" i="5"/>
  <c r="R761" i="5"/>
  <c r="F761" i="5"/>
  <c r="J761" i="5"/>
  <c r="I761" i="5"/>
  <c r="I763" i="5"/>
  <c r="R763" i="5"/>
  <c r="H763" i="5"/>
  <c r="J763" i="5"/>
  <c r="F763" i="5"/>
  <c r="E763" i="5"/>
  <c r="X763" i="5"/>
  <c r="I764" i="5"/>
  <c r="E764" i="5"/>
  <c r="X764" i="5"/>
  <c r="R764" i="5"/>
  <c r="F764" i="5"/>
  <c r="H764" i="5"/>
  <c r="J764" i="5"/>
  <c r="J765" i="5"/>
  <c r="R765" i="5"/>
  <c r="H765" i="5"/>
  <c r="E765" i="5"/>
  <c r="X765" i="5"/>
  <c r="I765" i="5"/>
  <c r="F765" i="5"/>
  <c r="R766" i="5"/>
  <c r="E766" i="5"/>
  <c r="X766" i="5"/>
  <c r="R767" i="5"/>
  <c r="E767" i="5"/>
  <c r="X767" i="5"/>
  <c r="H768" i="5"/>
  <c r="E768" i="5"/>
  <c r="X768" i="5"/>
  <c r="R768" i="5"/>
  <c r="F768" i="5"/>
  <c r="I768" i="5"/>
  <c r="J768" i="5"/>
  <c r="R769" i="5"/>
  <c r="I769" i="5"/>
  <c r="J769" i="5"/>
  <c r="H769" i="5"/>
  <c r="F769" i="5"/>
  <c r="E769" i="5"/>
  <c r="X769" i="5"/>
  <c r="F770" i="5"/>
  <c r="I770" i="5"/>
  <c r="E770" i="5"/>
  <c r="X770" i="5"/>
  <c r="J770" i="5"/>
  <c r="H770" i="5"/>
  <c r="R770" i="5"/>
  <c r="J771" i="5"/>
  <c r="R771" i="5"/>
  <c r="I771" i="5"/>
  <c r="H771" i="5"/>
  <c r="F771" i="5"/>
  <c r="E771" i="5"/>
  <c r="X771" i="5"/>
  <c r="R772" i="5"/>
  <c r="H772" i="5"/>
  <c r="I772" i="5"/>
  <c r="J772" i="5"/>
  <c r="F772" i="5"/>
  <c r="E772" i="5"/>
  <c r="X772" i="5"/>
  <c r="R773" i="5"/>
  <c r="H773" i="5"/>
  <c r="F773" i="5"/>
  <c r="I773" i="5"/>
  <c r="J773" i="5"/>
  <c r="E773" i="5"/>
  <c r="X773" i="5"/>
  <c r="R776" i="5"/>
  <c r="H776" i="5"/>
  <c r="J776" i="5"/>
  <c r="E776" i="5"/>
  <c r="X776" i="5"/>
  <c r="F776" i="5"/>
  <c r="I776" i="5"/>
  <c r="F777" i="5"/>
  <c r="H777" i="5"/>
  <c r="J777" i="5"/>
  <c r="I777" i="5"/>
  <c r="R777" i="5"/>
  <c r="E777" i="5"/>
  <c r="X777" i="5"/>
  <c r="R778" i="5"/>
  <c r="I778" i="5"/>
  <c r="H778" i="5"/>
  <c r="J778" i="5"/>
  <c r="F778" i="5"/>
  <c r="E778" i="5"/>
  <c r="X778" i="5"/>
  <c r="I779" i="5"/>
  <c r="H779" i="5"/>
  <c r="F779" i="5"/>
  <c r="E779" i="5"/>
  <c r="X779" i="5"/>
  <c r="R779" i="5"/>
  <c r="J779" i="5"/>
  <c r="J780" i="5"/>
  <c r="R780" i="5"/>
  <c r="E780" i="5"/>
  <c r="X780" i="5"/>
  <c r="I780" i="5"/>
  <c r="F780" i="5"/>
  <c r="H780" i="5"/>
  <c r="I781" i="5"/>
  <c r="J781" i="5"/>
  <c r="F781" i="5"/>
  <c r="H781" i="5"/>
  <c r="R781" i="5"/>
  <c r="E781" i="5"/>
  <c r="X781" i="5"/>
  <c r="I782" i="5"/>
  <c r="F782" i="5"/>
  <c r="R782" i="5"/>
  <c r="H782" i="5"/>
  <c r="E782" i="5"/>
  <c r="X782" i="5"/>
  <c r="J782" i="5"/>
  <c r="E783" i="5"/>
  <c r="X783" i="5"/>
  <c r="R783" i="5"/>
  <c r="F784" i="5"/>
  <c r="H784" i="5"/>
  <c r="I784" i="5"/>
  <c r="R784" i="5"/>
  <c r="J784" i="5"/>
  <c r="E784" i="5"/>
  <c r="X784" i="5"/>
  <c r="H785" i="5"/>
  <c r="F785" i="5"/>
  <c r="J785" i="5"/>
  <c r="I785" i="5"/>
  <c r="R785" i="5"/>
  <c r="E785" i="5"/>
  <c r="X785" i="5"/>
  <c r="I786" i="5"/>
  <c r="F786" i="5"/>
  <c r="H786" i="5"/>
  <c r="E786" i="5"/>
  <c r="X786" i="5"/>
  <c r="J786" i="5"/>
  <c r="R786" i="5"/>
  <c r="J787" i="5"/>
  <c r="R787" i="5"/>
  <c r="E787" i="5"/>
  <c r="X787" i="5"/>
  <c r="I787" i="5"/>
  <c r="F787" i="5"/>
  <c r="H787" i="5"/>
  <c r="H788" i="5"/>
  <c r="F788" i="5"/>
  <c r="J788" i="5"/>
  <c r="E788" i="5"/>
  <c r="X788" i="5"/>
  <c r="R788" i="5"/>
  <c r="I788" i="5"/>
  <c r="E789" i="5"/>
  <c r="X789" i="5"/>
  <c r="I789" i="5"/>
  <c r="J789" i="5"/>
  <c r="H789" i="5"/>
  <c r="R789" i="5"/>
  <c r="F789" i="5"/>
  <c r="R790" i="5"/>
  <c r="H790" i="5"/>
  <c r="E790" i="5"/>
  <c r="X790" i="5"/>
  <c r="J790" i="5"/>
  <c r="I790" i="5"/>
  <c r="F790" i="5"/>
  <c r="F791" i="5"/>
  <c r="H791" i="5"/>
  <c r="I791" i="5"/>
  <c r="R791" i="5"/>
  <c r="J791" i="5"/>
  <c r="E791" i="5"/>
  <c r="X791" i="5"/>
  <c r="J792" i="5"/>
  <c r="R792" i="5"/>
  <c r="F792" i="5"/>
  <c r="H792" i="5"/>
  <c r="I792" i="5"/>
  <c r="E792" i="5"/>
  <c r="X792" i="5"/>
  <c r="E793" i="5"/>
  <c r="X793" i="5"/>
  <c r="I793" i="5"/>
  <c r="J793" i="5"/>
  <c r="F793" i="5"/>
  <c r="R793" i="5"/>
  <c r="H793" i="5"/>
  <c r="I795" i="5"/>
  <c r="R795" i="5"/>
  <c r="J795" i="5"/>
  <c r="F795" i="5"/>
  <c r="H795" i="5"/>
  <c r="J796" i="5"/>
  <c r="R796" i="5"/>
  <c r="I796" i="5"/>
  <c r="H796" i="5"/>
  <c r="F796" i="5"/>
  <c r="E796" i="5"/>
  <c r="X796" i="5"/>
  <c r="H797" i="5"/>
  <c r="R797" i="5"/>
  <c r="F797" i="5"/>
  <c r="I797" i="5"/>
  <c r="E797" i="5"/>
  <c r="X797" i="5"/>
  <c r="J797" i="5"/>
  <c r="E798" i="5"/>
  <c r="X798" i="5"/>
  <c r="R798" i="5"/>
  <c r="F798" i="5"/>
  <c r="I798" i="5"/>
  <c r="J798" i="5"/>
  <c r="H798" i="5"/>
  <c r="E799" i="5"/>
  <c r="X799" i="5"/>
  <c r="J799" i="5"/>
  <c r="F800" i="5"/>
  <c r="I800" i="5"/>
  <c r="E800" i="5"/>
  <c r="X800" i="5"/>
  <c r="J800" i="5"/>
  <c r="H800" i="5"/>
  <c r="R800" i="5"/>
  <c r="I801" i="5"/>
  <c r="H801" i="5"/>
  <c r="E801" i="5"/>
  <c r="X801" i="5"/>
  <c r="J801" i="5"/>
  <c r="R801" i="5"/>
  <c r="F801" i="5"/>
  <c r="H802" i="5"/>
  <c r="R802" i="5"/>
  <c r="F802" i="5"/>
  <c r="J802" i="5"/>
  <c r="I802" i="5"/>
  <c r="E802" i="5"/>
  <c r="X802" i="5"/>
  <c r="I803" i="5"/>
  <c r="E803" i="5"/>
  <c r="X803" i="5"/>
  <c r="J803" i="5"/>
  <c r="H803" i="5"/>
  <c r="F803" i="5"/>
  <c r="R803" i="5"/>
  <c r="E804" i="5"/>
  <c r="X804" i="5"/>
  <c r="R804" i="5"/>
  <c r="H804" i="5"/>
  <c r="J804" i="5"/>
  <c r="I804" i="5"/>
  <c r="F804" i="5"/>
  <c r="R805" i="5"/>
  <c r="I805" i="5"/>
  <c r="J805" i="5"/>
  <c r="E805" i="5"/>
  <c r="X805" i="5"/>
  <c r="F805" i="5"/>
  <c r="H805" i="5"/>
  <c r="H806" i="5"/>
  <c r="E806" i="5"/>
  <c r="X806" i="5"/>
  <c r="I806" i="5"/>
  <c r="F806" i="5"/>
  <c r="J806" i="5"/>
  <c r="R806" i="5"/>
  <c r="R807" i="5"/>
  <c r="I807" i="5"/>
  <c r="J807" i="5"/>
  <c r="F807" i="5"/>
  <c r="E807" i="5"/>
  <c r="X807" i="5"/>
  <c r="H807" i="5"/>
  <c r="F809" i="5"/>
  <c r="R809" i="5"/>
  <c r="H809" i="5"/>
  <c r="J809" i="5"/>
  <c r="E809" i="5"/>
  <c r="X809" i="5"/>
  <c r="I809" i="5"/>
  <c r="E810" i="5"/>
  <c r="X810" i="5"/>
  <c r="J810" i="5"/>
  <c r="F810" i="5"/>
  <c r="R810" i="5"/>
  <c r="H810" i="5"/>
  <c r="I810" i="5"/>
  <c r="I812" i="5"/>
  <c r="F812" i="5"/>
  <c r="E812" i="5"/>
  <c r="X812" i="5"/>
  <c r="H812" i="5"/>
  <c r="J812" i="5"/>
  <c r="R812" i="5"/>
  <c r="I813" i="5"/>
  <c r="J813" i="5"/>
  <c r="H813" i="5"/>
  <c r="F813" i="5"/>
  <c r="R813" i="5"/>
  <c r="E813" i="5"/>
  <c r="X813" i="5"/>
  <c r="J815" i="5"/>
  <c r="F815" i="5"/>
  <c r="R815" i="5"/>
  <c r="I815" i="5"/>
  <c r="H815" i="5"/>
  <c r="E815" i="5"/>
  <c r="X815" i="5"/>
  <c r="E816" i="5"/>
  <c r="X816" i="5"/>
  <c r="I816" i="5"/>
  <c r="F816" i="5"/>
  <c r="R816" i="5"/>
  <c r="J816" i="5"/>
  <c r="H816" i="5"/>
  <c r="H819" i="5"/>
  <c r="R819" i="5"/>
  <c r="F819" i="5"/>
  <c r="J819" i="5"/>
  <c r="I819" i="5"/>
  <c r="E819" i="5"/>
  <c r="X819" i="5"/>
  <c r="H820" i="5"/>
  <c r="I820" i="5"/>
  <c r="R820" i="5"/>
  <c r="J820" i="5"/>
  <c r="E820" i="5"/>
  <c r="X820" i="5"/>
  <c r="F820" i="5"/>
  <c r="R821" i="5"/>
  <c r="H821" i="5"/>
  <c r="F821" i="5"/>
  <c r="E821" i="5"/>
  <c r="X821" i="5"/>
  <c r="I821" i="5"/>
  <c r="J821" i="5"/>
  <c r="J822" i="5"/>
  <c r="I822" i="5"/>
  <c r="F822" i="5"/>
  <c r="R822" i="5"/>
  <c r="H822" i="5"/>
  <c r="E824" i="5"/>
  <c r="X824" i="5"/>
  <c r="F824" i="5"/>
  <c r="H824" i="5"/>
  <c r="R824" i="5"/>
  <c r="J824" i="5"/>
  <c r="I824" i="5"/>
  <c r="H825" i="5"/>
  <c r="J825" i="5"/>
  <c r="I825" i="5"/>
  <c r="R825" i="5"/>
  <c r="F825" i="5"/>
  <c r="E825" i="5"/>
  <c r="X825" i="5"/>
  <c r="J826" i="5"/>
  <c r="F826" i="5"/>
  <c r="R826" i="5"/>
  <c r="H826" i="5"/>
  <c r="I826" i="5"/>
  <c r="E827" i="5"/>
  <c r="X827" i="5"/>
  <c r="H827" i="5"/>
  <c r="J827" i="5"/>
  <c r="I827" i="5"/>
  <c r="F827" i="5"/>
  <c r="R827" i="5"/>
  <c r="F828" i="5"/>
  <c r="H828" i="5"/>
  <c r="R828" i="5"/>
  <c r="I828" i="5"/>
  <c r="J828" i="5"/>
  <c r="E828" i="5"/>
  <c r="X828" i="5"/>
  <c r="F829" i="5"/>
  <c r="E829" i="5"/>
  <c r="X829" i="5"/>
  <c r="J830" i="5"/>
  <c r="R830" i="5"/>
  <c r="F830" i="5"/>
  <c r="I830" i="5"/>
  <c r="H830" i="5"/>
  <c r="E830" i="5"/>
  <c r="X830" i="5"/>
  <c r="I831" i="5"/>
  <c r="R831" i="5"/>
  <c r="H831" i="5"/>
  <c r="F831" i="5"/>
  <c r="J831" i="5"/>
  <c r="E831" i="5"/>
  <c r="X831" i="5"/>
  <c r="F832" i="5"/>
  <c r="H832" i="5"/>
  <c r="I832" i="5"/>
  <c r="E832" i="5"/>
  <c r="X832" i="5"/>
  <c r="J832" i="5"/>
  <c r="R832" i="5"/>
  <c r="I834" i="5"/>
  <c r="H834" i="5"/>
  <c r="R834" i="5"/>
  <c r="F834" i="5"/>
  <c r="E834" i="5"/>
  <c r="X834" i="5"/>
  <c r="J834" i="5"/>
  <c r="F835" i="5"/>
  <c r="I835" i="5"/>
  <c r="J835" i="5"/>
  <c r="R835" i="5"/>
  <c r="E835" i="5"/>
  <c r="X835" i="5"/>
  <c r="H835" i="5"/>
  <c r="E838" i="5"/>
  <c r="X838" i="5"/>
  <c r="F838" i="5"/>
  <c r="R838" i="5"/>
  <c r="I838" i="5"/>
  <c r="H838" i="5"/>
  <c r="J838" i="5"/>
  <c r="F840" i="5"/>
  <c r="R840" i="5"/>
  <c r="H840" i="5"/>
  <c r="I840" i="5"/>
  <c r="J840" i="5"/>
  <c r="E842" i="5"/>
  <c r="X842" i="5"/>
  <c r="I842" i="5"/>
  <c r="J842" i="5"/>
  <c r="H842" i="5"/>
  <c r="R842" i="5"/>
  <c r="F842" i="5"/>
  <c r="R843" i="5"/>
  <c r="E843" i="5"/>
  <c r="X843" i="5"/>
  <c r="H843" i="5"/>
  <c r="F843" i="5"/>
  <c r="I843" i="5"/>
  <c r="J843" i="5"/>
  <c r="J844" i="5"/>
  <c r="F844" i="5"/>
  <c r="I844" i="5"/>
  <c r="R844" i="5"/>
  <c r="H844" i="5"/>
  <c r="E844" i="5"/>
  <c r="X844" i="5"/>
  <c r="R846" i="5"/>
  <c r="H846" i="5"/>
  <c r="E846" i="5"/>
  <c r="X846" i="5"/>
  <c r="J846" i="5"/>
  <c r="F846" i="5"/>
  <c r="I846" i="5"/>
  <c r="E848" i="5"/>
  <c r="X848" i="5"/>
  <c r="R848" i="5"/>
  <c r="F848" i="5"/>
  <c r="J848" i="5"/>
  <c r="H848" i="5"/>
  <c r="I848" i="5"/>
  <c r="H849" i="5"/>
  <c r="J849" i="5"/>
  <c r="E849" i="5"/>
  <c r="X849" i="5"/>
  <c r="R849" i="5"/>
  <c r="F849" i="5"/>
  <c r="I849" i="5"/>
  <c r="E850" i="5"/>
  <c r="X850" i="5"/>
  <c r="J850" i="5"/>
  <c r="R850" i="5"/>
  <c r="F850" i="5"/>
  <c r="H850" i="5"/>
  <c r="I850" i="5"/>
  <c r="J851" i="5"/>
  <c r="R851" i="5"/>
  <c r="E851" i="5"/>
  <c r="X851" i="5"/>
  <c r="I852" i="5"/>
  <c r="E852" i="5"/>
  <c r="X852" i="5"/>
  <c r="F855" i="5"/>
  <c r="I855" i="5"/>
  <c r="H855" i="5"/>
  <c r="E855" i="5"/>
  <c r="X855" i="5"/>
  <c r="R855" i="5"/>
  <c r="J855" i="5"/>
  <c r="E856" i="5"/>
  <c r="X856" i="5"/>
  <c r="H856" i="5"/>
  <c r="F856" i="5"/>
  <c r="I856" i="5"/>
  <c r="J856" i="5"/>
  <c r="R856" i="5"/>
  <c r="I857" i="5"/>
  <c r="E857" i="5"/>
  <c r="X857" i="5"/>
  <c r="F857" i="5"/>
  <c r="J857" i="5"/>
  <c r="H857" i="5"/>
  <c r="R857" i="5"/>
  <c r="E860" i="5"/>
  <c r="X860" i="5"/>
  <c r="R860" i="5"/>
  <c r="I860" i="5"/>
  <c r="H860" i="5"/>
  <c r="J860" i="5"/>
  <c r="F860" i="5"/>
  <c r="J861" i="5"/>
  <c r="H861" i="5"/>
  <c r="E861" i="5"/>
  <c r="X861" i="5"/>
  <c r="I861" i="5"/>
  <c r="R861" i="5"/>
  <c r="F861" i="5"/>
  <c r="H862" i="5"/>
  <c r="E862" i="5"/>
  <c r="X862" i="5"/>
  <c r="J862" i="5"/>
  <c r="R862" i="5"/>
  <c r="I862" i="5"/>
  <c r="F862" i="5"/>
  <c r="F864" i="5"/>
  <c r="H864" i="5"/>
  <c r="E864" i="5"/>
  <c r="X864" i="5"/>
  <c r="J864" i="5"/>
  <c r="R864" i="5"/>
  <c r="I864" i="5"/>
  <c r="E865" i="5"/>
  <c r="X865" i="5"/>
  <c r="J865" i="5"/>
  <c r="F865" i="5"/>
  <c r="H865" i="5"/>
  <c r="I865" i="5"/>
  <c r="R865" i="5"/>
  <c r="E867" i="5"/>
  <c r="X867" i="5"/>
  <c r="J867" i="5"/>
  <c r="F869" i="5"/>
  <c r="E869" i="5"/>
  <c r="X869" i="5"/>
  <c r="H872" i="5"/>
  <c r="E872" i="5"/>
  <c r="X872" i="5"/>
  <c r="I873" i="5"/>
  <c r="F873" i="5"/>
  <c r="E873" i="5"/>
  <c r="X873" i="5"/>
  <c r="R873" i="5"/>
  <c r="H873" i="5"/>
  <c r="J873" i="5"/>
  <c r="R876" i="5"/>
  <c r="J876" i="5"/>
  <c r="E876" i="5"/>
  <c r="X876" i="5"/>
  <c r="I876" i="5"/>
  <c r="H876" i="5"/>
  <c r="F876" i="5"/>
  <c r="J877" i="5"/>
  <c r="R877" i="5"/>
  <c r="E877" i="5"/>
  <c r="X877" i="5"/>
  <c r="F877" i="5"/>
  <c r="I877" i="5"/>
  <c r="H877" i="5"/>
  <c r="I878" i="5"/>
  <c r="R878" i="5"/>
  <c r="F878" i="5"/>
  <c r="E878" i="5"/>
  <c r="X878" i="5"/>
  <c r="H878" i="5"/>
  <c r="J878" i="5"/>
  <c r="F880" i="5"/>
  <c r="J880" i="5"/>
  <c r="R880" i="5"/>
  <c r="I880" i="5"/>
  <c r="H880" i="5"/>
  <c r="E880" i="5"/>
  <c r="X880" i="5"/>
  <c r="F881" i="5"/>
  <c r="J881" i="5"/>
  <c r="E881" i="5"/>
  <c r="X881" i="5"/>
  <c r="H881" i="5"/>
  <c r="R881" i="5"/>
  <c r="I881" i="5"/>
  <c r="R882" i="5"/>
  <c r="I882" i="5"/>
  <c r="H882" i="5"/>
  <c r="F882" i="5"/>
  <c r="J882" i="5"/>
  <c r="E885" i="5"/>
  <c r="X885" i="5"/>
  <c r="F885" i="5"/>
  <c r="J885" i="5"/>
  <c r="R885" i="5"/>
  <c r="H885" i="5"/>
  <c r="I885" i="5"/>
  <c r="E886" i="5"/>
  <c r="X886" i="5"/>
  <c r="H886" i="5"/>
  <c r="J886" i="5"/>
  <c r="I886" i="5"/>
  <c r="R886" i="5"/>
  <c r="F886" i="5"/>
  <c r="J887" i="5"/>
  <c r="I887" i="5"/>
  <c r="R887" i="5"/>
  <c r="F887" i="5"/>
  <c r="H887" i="5"/>
  <c r="H889" i="5"/>
  <c r="R889" i="5"/>
  <c r="F889" i="5"/>
  <c r="E889" i="5"/>
  <c r="X889" i="5"/>
  <c r="J889" i="5"/>
  <c r="I889" i="5"/>
  <c r="I890" i="5"/>
  <c r="E890" i="5"/>
  <c r="X890" i="5"/>
  <c r="F890" i="5"/>
  <c r="J890" i="5"/>
  <c r="H890" i="5"/>
  <c r="R890" i="5"/>
  <c r="E891" i="5"/>
  <c r="X891" i="5"/>
  <c r="J891" i="5"/>
  <c r="F893" i="5"/>
  <c r="R893" i="5"/>
  <c r="I893" i="5"/>
  <c r="E893" i="5"/>
  <c r="X893" i="5"/>
  <c r="J893" i="5"/>
  <c r="H893" i="5"/>
  <c r="H894" i="5"/>
  <c r="F894" i="5"/>
  <c r="J894" i="5"/>
  <c r="I894" i="5"/>
  <c r="E894" i="5"/>
  <c r="X894" i="5"/>
  <c r="R894" i="5"/>
  <c r="H896" i="5"/>
  <c r="I896" i="5"/>
  <c r="E896" i="5"/>
  <c r="X896" i="5"/>
  <c r="R896" i="5"/>
  <c r="J896" i="5"/>
  <c r="F896" i="5"/>
  <c r="E897" i="5"/>
  <c r="X897" i="5"/>
  <c r="I897" i="5"/>
  <c r="J897" i="5"/>
  <c r="F897" i="5"/>
  <c r="H897" i="5"/>
  <c r="R897" i="5"/>
  <c r="F898" i="5"/>
  <c r="H898" i="5"/>
  <c r="I898" i="5"/>
  <c r="R898" i="5"/>
  <c r="E898" i="5"/>
  <c r="X898" i="5"/>
  <c r="J898" i="5"/>
  <c r="H899" i="5"/>
  <c r="F899" i="5"/>
  <c r="J899" i="5"/>
  <c r="I899" i="5"/>
  <c r="E899" i="5"/>
  <c r="X899" i="5"/>
  <c r="R899" i="5"/>
  <c r="H901" i="5"/>
  <c r="I901" i="5"/>
  <c r="R901" i="5"/>
  <c r="J901" i="5"/>
  <c r="F901" i="5"/>
  <c r="E901" i="5"/>
  <c r="X901" i="5"/>
  <c r="J902" i="5"/>
  <c r="I902" i="5"/>
  <c r="H902" i="5"/>
  <c r="R902" i="5"/>
  <c r="F902" i="5"/>
  <c r="E902" i="5"/>
  <c r="X902" i="5"/>
  <c r="J903" i="5"/>
  <c r="F903" i="5"/>
  <c r="H903" i="5"/>
  <c r="I903" i="5"/>
  <c r="R903" i="5"/>
  <c r="E903" i="5"/>
  <c r="X903" i="5"/>
  <c r="F904" i="5"/>
  <c r="R904" i="5"/>
  <c r="H904" i="5"/>
  <c r="J904" i="5"/>
  <c r="E904" i="5"/>
  <c r="X904" i="5"/>
  <c r="I904" i="5"/>
  <c r="E905" i="5"/>
  <c r="X905" i="5"/>
  <c r="I905" i="5"/>
  <c r="F905" i="5"/>
  <c r="R905" i="5"/>
  <c r="J905" i="5"/>
  <c r="H905" i="5"/>
  <c r="H906" i="5"/>
  <c r="R906" i="5"/>
  <c r="I906" i="5"/>
  <c r="E906" i="5"/>
  <c r="X906" i="5"/>
  <c r="F906" i="5"/>
  <c r="J906" i="5"/>
  <c r="J908" i="5"/>
  <c r="E908" i="5"/>
  <c r="X908" i="5"/>
  <c r="R908" i="5"/>
  <c r="I908" i="5"/>
  <c r="F908" i="5"/>
  <c r="H908" i="5"/>
  <c r="E909" i="5"/>
  <c r="X909" i="5"/>
  <c r="H909" i="5"/>
  <c r="J909" i="5"/>
  <c r="F909" i="5"/>
  <c r="I909" i="5"/>
  <c r="R909" i="5"/>
  <c r="I910" i="5"/>
  <c r="R910" i="5"/>
  <c r="J910" i="5"/>
  <c r="H910" i="5"/>
  <c r="E910" i="5"/>
  <c r="X910" i="5"/>
  <c r="F910" i="5"/>
  <c r="F913" i="5"/>
  <c r="R913" i="5"/>
  <c r="H913" i="5"/>
  <c r="I913" i="5"/>
  <c r="E913" i="5"/>
  <c r="X913" i="5"/>
  <c r="J913" i="5"/>
  <c r="I915" i="5"/>
  <c r="J915" i="5"/>
  <c r="H917" i="5"/>
  <c r="E917" i="5"/>
  <c r="X917" i="5"/>
  <c r="R917" i="5"/>
  <c r="F917" i="5"/>
  <c r="I917" i="5"/>
  <c r="J917" i="5"/>
  <c r="I919" i="5"/>
  <c r="J919" i="5"/>
  <c r="E919" i="5"/>
  <c r="X919" i="5"/>
  <c r="R919" i="5"/>
  <c r="H919" i="5"/>
  <c r="F919" i="5"/>
  <c r="H920" i="5"/>
  <c r="I920" i="5"/>
  <c r="R920" i="5"/>
  <c r="F920" i="5"/>
  <c r="J920" i="5"/>
  <c r="E920" i="5"/>
  <c r="X920" i="5"/>
  <c r="J921" i="5"/>
  <c r="E921" i="5"/>
  <c r="X921" i="5"/>
  <c r="I921" i="5"/>
  <c r="F921" i="5"/>
  <c r="R921" i="5"/>
  <c r="H921" i="5"/>
  <c r="E922" i="5"/>
  <c r="X922" i="5"/>
  <c r="R922" i="5"/>
  <c r="H922" i="5"/>
  <c r="F922" i="5"/>
  <c r="I922" i="5"/>
  <c r="J922" i="5"/>
  <c r="H924" i="5"/>
  <c r="E924" i="5"/>
  <c r="X924" i="5"/>
  <c r="F924" i="5"/>
  <c r="R924" i="5"/>
  <c r="J924" i="5"/>
  <c r="I924" i="5"/>
  <c r="R925" i="5"/>
  <c r="E925" i="5"/>
  <c r="X925" i="5"/>
  <c r="F925" i="5"/>
  <c r="H925" i="5"/>
  <c r="I925" i="5"/>
  <c r="J925" i="5"/>
  <c r="E926" i="5"/>
  <c r="X926" i="5"/>
  <c r="I926" i="5"/>
  <c r="J926" i="5"/>
  <c r="F926" i="5"/>
  <c r="R926" i="5"/>
  <c r="H926" i="5"/>
  <c r="R929" i="5"/>
  <c r="H929" i="5"/>
  <c r="J929" i="5"/>
  <c r="I929" i="5"/>
  <c r="E929" i="5"/>
  <c r="X929" i="5"/>
  <c r="F929" i="5"/>
  <c r="H933" i="5"/>
  <c r="E933" i="5"/>
  <c r="X933" i="5"/>
  <c r="R933" i="5"/>
  <c r="I933" i="5"/>
  <c r="J933" i="5"/>
  <c r="F933" i="5"/>
  <c r="F934" i="5"/>
  <c r="E934" i="5"/>
  <c r="X934" i="5"/>
  <c r="H934" i="5"/>
  <c r="J934" i="5"/>
  <c r="R934" i="5"/>
  <c r="I934" i="5"/>
  <c r="E935" i="5"/>
  <c r="X935" i="5"/>
  <c r="J935" i="5"/>
  <c r="I935" i="5"/>
  <c r="R935" i="5"/>
  <c r="F935" i="5"/>
  <c r="H935" i="5"/>
  <c r="I936" i="5"/>
  <c r="J936" i="5"/>
  <c r="F936" i="5"/>
  <c r="H936" i="5"/>
  <c r="R936" i="5"/>
  <c r="E936" i="5"/>
  <c r="X936" i="5"/>
  <c r="E937" i="5"/>
  <c r="X937" i="5"/>
  <c r="H937" i="5"/>
  <c r="J937" i="5"/>
  <c r="R937" i="5"/>
  <c r="F937" i="5"/>
  <c r="I937" i="5"/>
  <c r="E938" i="5"/>
  <c r="X938" i="5"/>
  <c r="R938" i="5"/>
  <c r="I938" i="5"/>
  <c r="F938" i="5"/>
  <c r="H938" i="5"/>
  <c r="J938" i="5"/>
  <c r="R939" i="5"/>
  <c r="I939" i="5"/>
  <c r="J939" i="5"/>
  <c r="H939" i="5"/>
  <c r="F939" i="5"/>
  <c r="E939" i="5"/>
  <c r="X939" i="5"/>
  <c r="J940" i="5"/>
  <c r="H940" i="5"/>
  <c r="I940" i="5"/>
  <c r="R940" i="5"/>
  <c r="E940" i="5"/>
  <c r="X940" i="5"/>
  <c r="F940" i="5"/>
  <c r="H941" i="5"/>
  <c r="F941" i="5"/>
  <c r="I941" i="5"/>
  <c r="J941" i="5"/>
  <c r="R941" i="5"/>
  <c r="E941" i="5"/>
  <c r="X941" i="5"/>
  <c r="I943" i="5"/>
  <c r="R943" i="5"/>
  <c r="E943" i="5"/>
  <c r="X943" i="5"/>
  <c r="E944" i="5"/>
  <c r="X944" i="5"/>
  <c r="H944" i="5"/>
  <c r="F944" i="5"/>
  <c r="I944" i="5"/>
  <c r="R944" i="5"/>
  <c r="J944" i="5"/>
  <c r="I945" i="5"/>
  <c r="E945" i="5"/>
  <c r="X945" i="5"/>
  <c r="H945" i="5"/>
  <c r="F945" i="5"/>
  <c r="J945" i="5"/>
  <c r="R945" i="5"/>
  <c r="F946" i="5"/>
  <c r="H946" i="5"/>
  <c r="R946" i="5"/>
  <c r="I946" i="5"/>
  <c r="J946" i="5"/>
  <c r="E946" i="5"/>
  <c r="X946" i="5"/>
  <c r="F947" i="5"/>
  <c r="I947" i="5"/>
  <c r="R947" i="5"/>
  <c r="J947" i="5"/>
  <c r="H947" i="5"/>
  <c r="H948" i="5"/>
  <c r="R948" i="5"/>
  <c r="E948" i="5"/>
  <c r="X948" i="5"/>
  <c r="F948" i="5"/>
  <c r="J948" i="5"/>
  <c r="I948" i="5"/>
  <c r="R949" i="5"/>
  <c r="F949" i="5"/>
  <c r="H949" i="5"/>
  <c r="J949" i="5"/>
  <c r="I949" i="5"/>
  <c r="E949" i="5"/>
  <c r="X949" i="5"/>
  <c r="I950" i="5"/>
  <c r="E950" i="5"/>
  <c r="X950" i="5"/>
  <c r="F950" i="5"/>
  <c r="H950" i="5"/>
  <c r="J950" i="5"/>
  <c r="R950" i="5"/>
  <c r="R951" i="5"/>
  <c r="J951" i="5"/>
  <c r="E951" i="5"/>
  <c r="X951" i="5"/>
  <c r="H951" i="5"/>
  <c r="F951" i="5"/>
  <c r="I951" i="5"/>
  <c r="R953" i="5"/>
  <c r="E953" i="5"/>
  <c r="X953" i="5"/>
  <c r="I953" i="5"/>
  <c r="H953" i="5"/>
  <c r="F953" i="5"/>
  <c r="J953" i="5"/>
  <c r="H954" i="5"/>
  <c r="F954" i="5"/>
  <c r="I954" i="5"/>
  <c r="E954" i="5"/>
  <c r="X954" i="5"/>
  <c r="R954" i="5"/>
  <c r="J954" i="5"/>
  <c r="H955" i="5"/>
  <c r="J955" i="5"/>
  <c r="I955" i="5"/>
  <c r="R955" i="5"/>
  <c r="E955" i="5"/>
  <c r="X955" i="5"/>
  <c r="F955" i="5"/>
  <c r="R957" i="5"/>
  <c r="J957" i="5"/>
  <c r="E957" i="5"/>
  <c r="X957" i="5"/>
  <c r="F957" i="5"/>
  <c r="I957" i="5"/>
  <c r="H957" i="5"/>
  <c r="J958" i="5"/>
  <c r="H958" i="5"/>
  <c r="R958" i="5"/>
  <c r="E958" i="5"/>
  <c r="X958" i="5"/>
  <c r="F958" i="5"/>
  <c r="I958" i="5"/>
  <c r="F959" i="5"/>
  <c r="E959" i="5"/>
  <c r="X959" i="5"/>
  <c r="J959" i="5"/>
  <c r="R959" i="5"/>
  <c r="I959" i="5"/>
  <c r="H959" i="5"/>
  <c r="E961" i="5"/>
  <c r="X961" i="5"/>
  <c r="R961" i="5"/>
  <c r="I961" i="5"/>
  <c r="F961" i="5"/>
  <c r="H961" i="5"/>
  <c r="J961" i="5"/>
  <c r="I962" i="5"/>
  <c r="J962" i="5"/>
  <c r="R962" i="5"/>
  <c r="E962" i="5"/>
  <c r="X962" i="5"/>
  <c r="F962" i="5"/>
  <c r="H962" i="5"/>
  <c r="E963" i="5"/>
  <c r="X963" i="5"/>
  <c r="H963" i="5"/>
  <c r="F963" i="5"/>
  <c r="J963" i="5"/>
  <c r="I963" i="5"/>
  <c r="R963" i="5"/>
  <c r="R965" i="5"/>
  <c r="F965" i="5"/>
  <c r="H965" i="5"/>
  <c r="I965" i="5"/>
  <c r="J965" i="5"/>
  <c r="E965" i="5"/>
  <c r="X965" i="5"/>
  <c r="E966" i="5"/>
  <c r="X966" i="5"/>
  <c r="R966" i="5"/>
  <c r="J966" i="5"/>
  <c r="I966" i="5"/>
  <c r="F966" i="5"/>
  <c r="H966" i="5"/>
  <c r="H967" i="5"/>
  <c r="E967" i="5"/>
  <c r="X967" i="5"/>
  <c r="J967" i="5"/>
  <c r="F969" i="5"/>
  <c r="J969" i="5"/>
  <c r="H969" i="5"/>
  <c r="E969" i="5"/>
  <c r="X969" i="5"/>
  <c r="R969" i="5"/>
  <c r="I969" i="5"/>
  <c r="J971" i="5"/>
  <c r="E971" i="5"/>
  <c r="X971" i="5"/>
  <c r="J973" i="5"/>
  <c r="F973" i="5"/>
  <c r="R973" i="5"/>
  <c r="I973" i="5"/>
  <c r="H973" i="5"/>
  <c r="E973" i="5"/>
  <c r="X973" i="5"/>
  <c r="E974" i="5"/>
  <c r="X974" i="5"/>
  <c r="H974" i="5"/>
  <c r="R975" i="5"/>
  <c r="F975" i="5"/>
  <c r="H975" i="5"/>
  <c r="E975" i="5"/>
  <c r="X975" i="5"/>
  <c r="J975" i="5"/>
  <c r="I975" i="5"/>
  <c r="H977" i="5"/>
  <c r="I977" i="5"/>
  <c r="E977" i="5"/>
  <c r="X977" i="5"/>
  <c r="F977" i="5"/>
  <c r="R977" i="5"/>
  <c r="J977" i="5"/>
  <c r="F978" i="5"/>
  <c r="H978" i="5"/>
  <c r="E978" i="5"/>
  <c r="X978" i="5"/>
  <c r="J978" i="5"/>
  <c r="I978" i="5"/>
  <c r="R978" i="5"/>
  <c r="I981" i="5"/>
  <c r="F981" i="5"/>
  <c r="H981" i="5"/>
  <c r="J981" i="5"/>
  <c r="E981" i="5"/>
  <c r="X981" i="5"/>
  <c r="R981" i="5"/>
  <c r="E982" i="5"/>
  <c r="X982" i="5"/>
  <c r="R982" i="5"/>
  <c r="J986" i="5"/>
  <c r="I986" i="5"/>
  <c r="H986" i="5"/>
  <c r="F986" i="5"/>
  <c r="R986" i="5"/>
  <c r="J990" i="5"/>
  <c r="E990" i="5"/>
  <c r="X990" i="5"/>
  <c r="I990" i="5"/>
  <c r="H990" i="5"/>
  <c r="F990" i="5"/>
  <c r="R990" i="5"/>
  <c r="I991" i="5"/>
  <c r="E991" i="5"/>
  <c r="X991" i="5"/>
  <c r="J991" i="5"/>
  <c r="H991" i="5"/>
  <c r="F991" i="5"/>
  <c r="R991" i="5"/>
  <c r="R993" i="5"/>
  <c r="I993" i="5"/>
  <c r="J993" i="5"/>
  <c r="E993" i="5"/>
  <c r="X993" i="5"/>
  <c r="F993" i="5"/>
  <c r="H993" i="5"/>
  <c r="F994" i="5"/>
  <c r="J994" i="5"/>
  <c r="I994" i="5"/>
  <c r="H994" i="5"/>
  <c r="R994" i="5"/>
  <c r="E994" i="5"/>
  <c r="X994" i="5"/>
  <c r="E995" i="5"/>
  <c r="X995" i="5"/>
  <c r="I995" i="5"/>
  <c r="R995" i="5"/>
  <c r="F995" i="5"/>
  <c r="H995" i="5"/>
  <c r="J995" i="5"/>
  <c r="R997" i="5"/>
  <c r="I997" i="5"/>
  <c r="F997" i="5"/>
  <c r="H997" i="5"/>
  <c r="E997" i="5"/>
  <c r="X997" i="5"/>
  <c r="J997" i="5"/>
  <c r="F998" i="5"/>
  <c r="J998" i="5"/>
  <c r="R998" i="5"/>
  <c r="I998" i="5"/>
  <c r="E998" i="5"/>
  <c r="X998" i="5"/>
  <c r="H998" i="5"/>
  <c r="I999" i="5"/>
  <c r="E999" i="5"/>
  <c r="X999" i="5"/>
  <c r="F999" i="5"/>
  <c r="H999" i="5"/>
  <c r="J999" i="5"/>
  <c r="R999" i="5"/>
  <c r="I1000" i="5"/>
  <c r="E1000" i="5"/>
  <c r="X1000" i="5"/>
  <c r="H1000" i="5"/>
  <c r="R1000" i="5"/>
  <c r="F1000" i="5"/>
  <c r="J1000" i="5"/>
  <c r="E1001" i="5"/>
  <c r="X1001" i="5"/>
  <c r="J1001" i="5"/>
  <c r="I1001" i="5"/>
  <c r="H1001" i="5"/>
  <c r="R1001" i="5"/>
  <c r="F1001" i="5"/>
  <c r="F1002" i="5"/>
  <c r="I1002" i="5"/>
  <c r="J1002" i="5"/>
  <c r="R1002" i="5"/>
  <c r="H1002" i="5"/>
  <c r="E1002" i="5"/>
  <c r="X1002" i="5"/>
  <c r="J1005" i="5"/>
  <c r="H1005" i="5"/>
  <c r="F1005" i="5"/>
  <c r="R1005" i="5"/>
  <c r="E1005" i="5"/>
  <c r="X1005" i="5"/>
  <c r="I1005" i="5"/>
  <c r="F1006" i="5"/>
  <c r="J1006" i="5"/>
  <c r="E1006" i="5"/>
  <c r="X1006" i="5"/>
  <c r="H1006" i="5"/>
  <c r="I1006" i="5"/>
  <c r="R1006" i="5"/>
  <c r="I1007" i="5"/>
  <c r="E1007" i="5"/>
  <c r="X1007" i="5"/>
  <c r="R1007" i="5"/>
  <c r="H1009" i="5"/>
  <c r="I1009" i="5"/>
  <c r="J1009" i="5"/>
  <c r="R1009" i="5"/>
  <c r="F1009" i="5"/>
  <c r="E1009" i="5"/>
  <c r="X1009" i="5"/>
  <c r="J1010" i="5"/>
  <c r="I1010" i="5"/>
  <c r="H1010" i="5"/>
  <c r="F1010" i="5"/>
  <c r="E1010" i="5"/>
  <c r="X1010" i="5"/>
  <c r="R1010" i="5"/>
  <c r="J1011" i="5"/>
  <c r="E1011" i="5"/>
  <c r="X1011" i="5"/>
  <c r="H1011" i="5"/>
  <c r="I1011" i="5"/>
  <c r="R1011" i="5"/>
  <c r="F1011" i="5"/>
  <c r="F1013" i="5"/>
  <c r="R1013" i="5"/>
  <c r="I1013" i="5"/>
  <c r="H1013" i="5"/>
  <c r="J1013" i="5"/>
  <c r="E1013" i="5"/>
  <c r="X1013" i="5"/>
  <c r="F1014" i="5"/>
  <c r="H1014" i="5"/>
  <c r="I1014" i="5"/>
  <c r="J1014" i="5"/>
  <c r="R1014" i="5"/>
  <c r="E1014" i="5"/>
  <c r="X1014" i="5"/>
  <c r="B34" i="4"/>
  <c r="A21" i="6"/>
  <c r="A16" i="6"/>
  <c r="D6" i="6"/>
  <c r="C6" i="6"/>
  <c r="B57" i="4"/>
  <c r="A40" i="6"/>
  <c r="A25" i="6"/>
  <c r="B63" i="4"/>
  <c r="A45" i="6"/>
  <c r="B69" i="4"/>
  <c r="A50" i="6"/>
  <c r="B51" i="4"/>
  <c r="A35" i="6"/>
  <c r="B56" i="4"/>
  <c r="A39" i="6"/>
  <c r="B50" i="4"/>
  <c r="A34" i="6"/>
  <c r="B62" i="4"/>
  <c r="A44" i="6"/>
  <c r="B68" i="4"/>
  <c r="A49" i="6"/>
  <c r="A24" i="6"/>
  <c r="G31" i="4"/>
  <c r="G61" i="4"/>
  <c r="G49" i="4"/>
  <c r="G43" i="4"/>
  <c r="G37" i="4"/>
  <c r="G67" i="4"/>
  <c r="G74" i="4"/>
  <c r="G55" i="4"/>
  <c r="B64" i="6"/>
  <c r="H64" i="6"/>
  <c r="A17" i="6"/>
  <c r="B35" i="4"/>
  <c r="A22" i="6"/>
  <c r="D31" i="4"/>
  <c r="D55" i="4"/>
  <c r="D67" i="4"/>
  <c r="D49" i="4"/>
  <c r="D61" i="4"/>
  <c r="D37" i="4"/>
  <c r="D74" i="4"/>
  <c r="D43" i="4"/>
  <c r="X209" i="5"/>
  <c r="R209" i="5"/>
  <c r="R5" i="5"/>
  <c r="X5" i="5"/>
  <c r="G68" i="6"/>
  <c r="H68" i="6"/>
  <c r="G1040" i="5"/>
  <c r="J1040" i="5"/>
  <c r="I1040" i="5"/>
  <c r="R1040" i="5"/>
  <c r="F1040" i="5"/>
  <c r="H1040" i="5"/>
  <c r="E1040" i="5"/>
  <c r="G1068" i="5"/>
  <c r="I1068" i="5"/>
  <c r="J1068" i="5"/>
  <c r="R1068" i="5"/>
  <c r="F1068" i="5"/>
  <c r="H1068" i="5"/>
  <c r="E1068" i="5"/>
  <c r="X1068" i="5"/>
  <c r="G1104" i="5"/>
  <c r="J1104" i="5"/>
  <c r="I1104" i="5"/>
  <c r="R1104" i="5"/>
  <c r="F1104" i="5"/>
  <c r="H1104" i="5"/>
  <c r="E1104" i="5"/>
  <c r="X1104" i="5"/>
  <c r="G1144" i="5"/>
  <c r="F1144" i="5"/>
  <c r="H1144" i="5"/>
  <c r="J1144" i="5"/>
  <c r="R1144" i="5"/>
  <c r="I1144" i="5"/>
  <c r="E1144" i="5"/>
  <c r="X1144" i="5"/>
  <c r="G1168" i="5"/>
  <c r="F1168" i="5"/>
  <c r="H1168" i="5"/>
  <c r="R1168" i="5"/>
  <c r="I1168" i="5"/>
  <c r="J1168" i="5"/>
  <c r="E1168" i="5"/>
  <c r="X1168" i="5"/>
  <c r="G1170" i="5"/>
  <c r="R1170" i="5"/>
  <c r="H1170" i="5"/>
  <c r="I1170" i="5"/>
  <c r="J1170" i="5"/>
  <c r="F1170" i="5"/>
  <c r="E1170" i="5"/>
  <c r="X1170" i="5"/>
  <c r="G1188" i="5"/>
  <c r="R1188" i="5"/>
  <c r="F1188" i="5"/>
  <c r="H1188" i="5"/>
  <c r="I1188" i="5"/>
  <c r="J1188" i="5"/>
  <c r="E1188" i="5"/>
  <c r="X1188" i="5"/>
  <c r="G1189" i="5"/>
  <c r="I1189" i="5"/>
  <c r="J1189" i="5"/>
  <c r="R1189" i="5"/>
  <c r="F1189" i="5"/>
  <c r="H1189" i="5"/>
  <c r="E1189" i="5"/>
  <c r="X1189" i="5"/>
  <c r="G1258" i="5"/>
  <c r="H1258" i="5"/>
  <c r="I1258" i="5"/>
  <c r="J1258" i="5"/>
  <c r="R1258" i="5"/>
  <c r="F1258" i="5"/>
  <c r="E1258" i="5"/>
  <c r="X1258" i="5"/>
  <c r="G1345" i="5"/>
  <c r="J1345" i="5"/>
  <c r="R1345" i="5"/>
  <c r="F1345" i="5"/>
  <c r="H1345" i="5"/>
  <c r="I1345" i="5"/>
  <c r="E1345" i="5"/>
  <c r="X1345" i="5"/>
  <c r="G1383" i="5"/>
  <c r="F1383" i="5"/>
  <c r="J1383" i="5"/>
  <c r="R1383" i="5"/>
  <c r="H1383" i="5"/>
  <c r="I1383" i="5"/>
  <c r="E1383" i="5"/>
  <c r="X1383" i="5"/>
  <c r="G1389" i="5"/>
  <c r="J1389" i="5"/>
  <c r="R1389" i="5"/>
  <c r="F1389" i="5"/>
  <c r="H1389" i="5"/>
  <c r="I1389" i="5"/>
  <c r="E1389" i="5"/>
  <c r="X1389" i="5"/>
  <c r="G1457" i="5"/>
  <c r="I1457" i="5"/>
  <c r="R1457" i="5"/>
  <c r="F1457" i="5"/>
  <c r="H1457" i="5"/>
  <c r="J1457" i="5"/>
  <c r="E1457" i="5"/>
  <c r="X1457" i="5"/>
  <c r="G1467" i="5"/>
  <c r="I1467" i="5"/>
  <c r="R1467" i="5"/>
  <c r="F1467" i="5"/>
  <c r="H1467" i="5"/>
  <c r="J1467" i="5"/>
  <c r="E1467" i="5"/>
  <c r="X1467" i="5"/>
  <c r="G1502" i="5"/>
  <c r="F1502" i="5"/>
  <c r="R1502" i="5"/>
  <c r="H1502" i="5"/>
  <c r="I1502" i="5"/>
  <c r="J1502" i="5"/>
  <c r="E1502" i="5"/>
  <c r="X1502" i="5"/>
  <c r="G1513" i="5"/>
  <c r="F1513" i="5"/>
  <c r="I1513" i="5"/>
  <c r="H1513" i="5"/>
  <c r="J1513" i="5"/>
  <c r="R1513" i="5"/>
  <c r="E1513" i="5"/>
  <c r="X1513" i="5"/>
  <c r="G1537" i="5"/>
  <c r="F1537" i="5"/>
  <c r="H1537" i="5"/>
  <c r="I1537" i="5"/>
  <c r="J1537" i="5"/>
  <c r="R1537" i="5"/>
  <c r="E1537" i="5"/>
  <c r="X1537" i="5"/>
  <c r="G1545" i="5"/>
  <c r="F1545" i="5"/>
  <c r="H1545" i="5"/>
  <c r="I1545" i="5"/>
  <c r="J1545" i="5"/>
  <c r="R1545" i="5"/>
  <c r="E1545" i="5"/>
  <c r="X1545" i="5"/>
  <c r="G1551" i="5"/>
  <c r="F1551" i="5"/>
  <c r="H1551" i="5"/>
  <c r="I1551" i="5"/>
  <c r="J1551" i="5"/>
  <c r="R1551" i="5"/>
  <c r="E1551" i="5"/>
  <c r="X1551" i="5"/>
  <c r="R1600" i="5"/>
  <c r="G1600" i="5"/>
  <c r="J1600" i="5"/>
  <c r="F1600" i="5"/>
  <c r="H1600" i="5"/>
  <c r="I1600" i="5"/>
  <c r="E1600" i="5"/>
  <c r="X1600" i="5"/>
  <c r="I1665" i="5"/>
  <c r="H1665" i="5"/>
  <c r="G1665" i="5"/>
  <c r="F1665" i="5"/>
  <c r="J1665" i="5"/>
  <c r="R1665" i="5"/>
  <c r="E1665" i="5"/>
  <c r="X1665" i="5"/>
  <c r="G1685" i="5"/>
  <c r="R1685" i="5"/>
  <c r="J1685" i="5"/>
  <c r="H1685" i="5"/>
  <c r="F1685" i="5"/>
  <c r="I1685" i="5"/>
  <c r="E1685" i="5"/>
  <c r="X1685" i="5"/>
  <c r="G1709" i="5"/>
  <c r="F1709" i="5"/>
  <c r="R1709" i="5"/>
  <c r="J1709" i="5"/>
  <c r="I1709" i="5"/>
  <c r="H1709" i="5"/>
  <c r="E1709" i="5"/>
  <c r="X1709" i="5"/>
  <c r="G1717" i="5"/>
  <c r="F1717" i="5"/>
  <c r="R1717" i="5"/>
  <c r="J1717" i="5"/>
  <c r="I1717" i="5"/>
  <c r="H1717" i="5"/>
  <c r="E1717" i="5"/>
  <c r="X1717" i="5"/>
  <c r="G2053" i="5"/>
  <c r="R2053" i="5"/>
  <c r="J2053" i="5"/>
  <c r="I2053" i="5"/>
  <c r="H2053" i="5"/>
  <c r="F2053" i="5"/>
  <c r="E2053" i="5"/>
  <c r="X2053" i="5"/>
  <c r="G2072" i="5"/>
  <c r="H2072" i="5"/>
  <c r="I2072" i="5"/>
  <c r="J2072" i="5"/>
  <c r="R2072" i="5"/>
  <c r="F2072" i="5"/>
  <c r="E2072" i="5"/>
  <c r="X2072" i="5"/>
  <c r="G2075" i="5"/>
  <c r="F2075" i="5"/>
  <c r="J2075" i="5"/>
  <c r="R2075" i="5"/>
  <c r="H2075" i="5"/>
  <c r="I2075" i="5"/>
  <c r="E2075" i="5"/>
  <c r="X2075" i="5"/>
  <c r="I2131" i="5"/>
  <c r="F2131" i="5"/>
  <c r="J2131" i="5"/>
  <c r="H2131" i="5"/>
  <c r="G2131" i="5"/>
  <c r="R2131" i="5"/>
  <c r="E2131" i="5"/>
  <c r="X2131" i="5"/>
  <c r="H2252" i="5"/>
  <c r="G2252" i="5"/>
  <c r="I2252" i="5"/>
  <c r="J2252" i="5"/>
  <c r="R2252" i="5"/>
  <c r="F2252" i="5"/>
  <c r="E2252" i="5"/>
  <c r="X2252" i="5"/>
  <c r="H2256" i="5"/>
  <c r="G2256" i="5"/>
  <c r="I2256" i="5"/>
  <c r="J2256" i="5"/>
  <c r="R2256" i="5"/>
  <c r="F2256" i="5"/>
  <c r="E2256" i="5"/>
  <c r="X2256" i="5"/>
  <c r="R2273" i="5"/>
  <c r="G2273" i="5"/>
  <c r="F2273" i="5"/>
  <c r="J2273" i="5"/>
  <c r="H2273" i="5"/>
  <c r="I2273" i="5"/>
  <c r="E2273" i="5"/>
  <c r="X2273" i="5"/>
  <c r="G2280" i="5"/>
  <c r="H2280" i="5"/>
  <c r="J2280" i="5"/>
  <c r="R2280" i="5"/>
  <c r="F2280" i="5"/>
  <c r="I2280" i="5"/>
  <c r="E2280" i="5"/>
  <c r="X2280" i="5"/>
  <c r="G2282" i="5"/>
  <c r="F2282" i="5"/>
  <c r="R2282" i="5"/>
  <c r="H2282" i="5"/>
  <c r="J2282" i="5"/>
  <c r="I2282" i="5"/>
  <c r="E2282" i="5"/>
  <c r="X2282" i="5"/>
  <c r="F2283" i="5"/>
  <c r="G2283" i="5"/>
  <c r="I2283" i="5"/>
  <c r="R2283" i="5"/>
  <c r="J2283" i="5"/>
  <c r="H2283" i="5"/>
  <c r="E2283" i="5"/>
  <c r="X2283" i="5"/>
  <c r="R2289" i="5"/>
  <c r="G2289" i="5"/>
  <c r="H2289" i="5"/>
  <c r="F2289" i="5"/>
  <c r="I2289" i="5"/>
  <c r="J2289" i="5"/>
  <c r="E2289" i="5"/>
  <c r="X2289" i="5"/>
  <c r="I2290" i="5"/>
  <c r="R2290" i="5"/>
  <c r="G2290" i="5"/>
  <c r="H2290" i="5"/>
  <c r="F2290" i="5"/>
  <c r="J2290" i="5"/>
  <c r="E2290" i="5"/>
  <c r="X2290" i="5"/>
  <c r="H2292" i="5"/>
  <c r="J2292" i="5"/>
  <c r="F2292" i="5"/>
  <c r="I2292" i="5"/>
  <c r="G2292" i="5"/>
  <c r="R2292" i="5"/>
  <c r="E2292" i="5"/>
  <c r="X2292" i="5"/>
  <c r="G2297" i="5"/>
  <c r="F2297" i="5"/>
  <c r="H2297" i="5"/>
  <c r="J2297" i="5"/>
  <c r="I2297" i="5"/>
  <c r="R2297" i="5"/>
  <c r="E2297" i="5"/>
  <c r="X2297" i="5"/>
  <c r="F2298" i="5"/>
  <c r="R2298" i="5"/>
  <c r="G2298" i="5"/>
  <c r="I2298" i="5"/>
  <c r="H2298" i="5"/>
  <c r="J2298" i="5"/>
  <c r="E2298" i="5"/>
  <c r="X2298" i="5"/>
  <c r="G2310" i="5"/>
  <c r="J2310" i="5"/>
  <c r="F2310" i="5"/>
  <c r="I2310" i="5"/>
  <c r="R2310" i="5"/>
  <c r="H2310" i="5"/>
  <c r="E2310" i="5"/>
  <c r="X2310" i="5"/>
  <c r="I2317" i="5"/>
  <c r="R2317" i="5"/>
  <c r="G2317" i="5"/>
  <c r="H2317" i="5"/>
  <c r="J2317" i="5"/>
  <c r="F2317" i="5"/>
  <c r="E2317" i="5"/>
  <c r="X2317" i="5"/>
  <c r="R2319" i="5"/>
  <c r="I2319" i="5"/>
  <c r="H2319" i="5"/>
  <c r="F2319" i="5"/>
  <c r="G2319" i="5"/>
  <c r="J2319" i="5"/>
  <c r="E2319" i="5"/>
  <c r="X2319" i="5"/>
  <c r="F2321" i="5"/>
  <c r="G2321" i="5"/>
  <c r="H2321" i="5"/>
  <c r="I2321" i="5"/>
  <c r="J2321" i="5"/>
  <c r="R2321" i="5"/>
  <c r="E2321" i="5"/>
  <c r="X2321" i="5"/>
  <c r="F2325" i="5"/>
  <c r="H2325" i="5"/>
  <c r="G2325" i="5"/>
  <c r="I2325" i="5"/>
  <c r="J2325" i="5"/>
  <c r="R2325" i="5"/>
  <c r="E2325" i="5"/>
  <c r="X2325" i="5"/>
  <c r="F2329" i="5"/>
  <c r="G2329" i="5"/>
  <c r="H2329" i="5"/>
  <c r="I2329" i="5"/>
  <c r="J2329" i="5"/>
  <c r="R2329" i="5"/>
  <c r="E2329" i="5"/>
  <c r="X2329" i="5"/>
  <c r="G2333" i="5"/>
  <c r="H2333" i="5"/>
  <c r="F2333" i="5"/>
  <c r="I2333" i="5"/>
  <c r="J2333" i="5"/>
  <c r="R2333" i="5"/>
  <c r="E2333" i="5"/>
  <c r="X2333" i="5"/>
  <c r="G2337" i="5"/>
  <c r="H2337" i="5"/>
  <c r="I2337" i="5"/>
  <c r="J2337" i="5"/>
  <c r="R2337" i="5"/>
  <c r="F2337" i="5"/>
  <c r="E2337" i="5"/>
  <c r="X2337" i="5"/>
  <c r="G2341" i="5"/>
  <c r="H2341" i="5"/>
  <c r="F2341" i="5"/>
  <c r="I2341" i="5"/>
  <c r="J2341" i="5"/>
  <c r="R2341" i="5"/>
  <c r="E2341" i="5"/>
  <c r="X2341" i="5"/>
  <c r="G2349" i="5"/>
  <c r="F2349" i="5"/>
  <c r="H2349" i="5"/>
  <c r="I2349" i="5"/>
  <c r="J2349" i="5"/>
  <c r="R2349" i="5"/>
  <c r="E2349" i="5"/>
  <c r="X2349" i="5"/>
  <c r="R2355" i="5"/>
  <c r="J2355" i="5"/>
  <c r="H2355" i="5"/>
  <c r="G2355" i="5"/>
  <c r="I2355" i="5"/>
  <c r="F2355" i="5"/>
  <c r="E2355" i="5"/>
  <c r="X2355" i="5"/>
  <c r="R2363" i="5"/>
  <c r="F2363" i="5"/>
  <c r="H2363" i="5"/>
  <c r="J2363" i="5"/>
  <c r="G2363" i="5"/>
  <c r="I2363" i="5"/>
  <c r="E2363" i="5"/>
  <c r="X2363" i="5"/>
  <c r="G2371" i="5"/>
  <c r="F2371" i="5"/>
  <c r="H2371" i="5"/>
  <c r="I2371" i="5"/>
  <c r="R2371" i="5"/>
  <c r="J2371" i="5"/>
  <c r="E2371" i="5"/>
  <c r="X2371" i="5"/>
  <c r="G2379" i="5"/>
  <c r="F2379" i="5"/>
  <c r="H2379" i="5"/>
  <c r="I2379" i="5"/>
  <c r="R2379" i="5"/>
  <c r="J2379" i="5"/>
  <c r="E2379" i="5"/>
  <c r="X2379" i="5"/>
  <c r="J2381" i="5"/>
  <c r="G2381" i="5"/>
  <c r="R2381" i="5"/>
  <c r="I2381" i="5"/>
  <c r="F2381" i="5"/>
  <c r="H2381" i="5"/>
  <c r="E2381" i="5"/>
  <c r="X2381" i="5"/>
  <c r="G2388" i="5"/>
  <c r="F2388" i="5"/>
  <c r="R2388" i="5"/>
  <c r="H2388" i="5"/>
  <c r="I2388" i="5"/>
  <c r="J2388" i="5"/>
  <c r="E2388" i="5"/>
  <c r="X2388" i="5"/>
  <c r="G2389" i="5"/>
  <c r="F2389" i="5"/>
  <c r="H2389" i="5"/>
  <c r="I2389" i="5"/>
  <c r="R2389" i="5"/>
  <c r="J2389" i="5"/>
  <c r="E2389" i="5"/>
  <c r="X2389" i="5"/>
  <c r="H2393" i="5"/>
  <c r="F2393" i="5"/>
  <c r="J2393" i="5"/>
  <c r="I2393" i="5"/>
  <c r="G2393" i="5"/>
  <c r="R2393" i="5"/>
  <c r="E2393" i="5"/>
  <c r="X2393" i="5"/>
  <c r="R2395" i="5"/>
  <c r="G2395" i="5"/>
  <c r="F2395" i="5"/>
  <c r="J2395" i="5"/>
  <c r="H2395" i="5"/>
  <c r="I2395" i="5"/>
  <c r="E2395" i="5"/>
  <c r="X2395" i="5"/>
  <c r="G2401" i="5"/>
  <c r="F2401" i="5"/>
  <c r="H2401" i="5"/>
  <c r="I2401" i="5"/>
  <c r="J2401" i="5"/>
  <c r="R2401" i="5"/>
  <c r="E2401" i="5"/>
  <c r="X2401" i="5"/>
  <c r="F2402" i="5"/>
  <c r="R2402" i="5"/>
  <c r="J2402" i="5"/>
  <c r="G2402" i="5"/>
  <c r="H2402" i="5"/>
  <c r="I2402" i="5"/>
  <c r="E2402" i="5"/>
  <c r="X2402" i="5"/>
  <c r="J2405" i="5"/>
  <c r="R2405" i="5"/>
  <c r="G2405" i="5"/>
  <c r="H2405" i="5"/>
  <c r="F2405" i="5"/>
  <c r="I2405" i="5"/>
  <c r="E2405" i="5"/>
  <c r="X2405" i="5"/>
  <c r="H2406" i="5"/>
  <c r="J2406" i="5"/>
  <c r="F2406" i="5"/>
  <c r="G2406" i="5"/>
  <c r="R2406" i="5"/>
  <c r="I2406" i="5"/>
  <c r="E2406" i="5"/>
  <c r="X2406" i="5"/>
  <c r="J2409" i="5"/>
  <c r="G2409" i="5"/>
  <c r="R2409" i="5"/>
  <c r="I2409" i="5"/>
  <c r="H2409" i="5"/>
  <c r="F2409" i="5"/>
  <c r="E2409" i="5"/>
  <c r="X2409" i="5"/>
  <c r="G2413" i="5"/>
  <c r="F2413" i="5"/>
  <c r="I2413" i="5"/>
  <c r="J2413" i="5"/>
  <c r="R2413" i="5"/>
  <c r="H2413" i="5"/>
  <c r="E2413" i="5"/>
  <c r="X2413" i="5"/>
  <c r="F2417" i="5"/>
  <c r="G2417" i="5"/>
  <c r="R2417" i="5"/>
  <c r="I2417" i="5"/>
  <c r="J2417" i="5"/>
  <c r="H2417" i="5"/>
  <c r="E2417" i="5"/>
  <c r="X2417" i="5"/>
  <c r="G2418" i="5"/>
  <c r="R2418" i="5"/>
  <c r="J2418" i="5"/>
  <c r="H2418" i="5"/>
  <c r="F2418" i="5"/>
  <c r="I2418" i="5"/>
  <c r="E2418" i="5"/>
  <c r="X2418" i="5"/>
  <c r="G2421" i="5"/>
  <c r="F2421" i="5"/>
  <c r="H2421" i="5"/>
  <c r="I2421" i="5"/>
  <c r="J2421" i="5"/>
  <c r="R2421" i="5"/>
  <c r="E2421" i="5"/>
  <c r="X2421" i="5"/>
  <c r="J2422" i="5"/>
  <c r="H2422" i="5"/>
  <c r="R2422" i="5"/>
  <c r="I2422" i="5"/>
  <c r="F2422" i="5"/>
  <c r="G2422" i="5"/>
  <c r="E2422" i="5"/>
  <c r="X2422" i="5"/>
  <c r="F2429" i="5"/>
  <c r="H2429" i="5"/>
  <c r="G2429" i="5"/>
  <c r="I2429" i="5"/>
  <c r="J2429" i="5"/>
  <c r="R2429" i="5"/>
  <c r="E2429" i="5"/>
  <c r="X2429" i="5"/>
  <c r="I2434" i="5"/>
  <c r="F2434" i="5"/>
  <c r="H2434" i="5"/>
  <c r="G2434" i="5"/>
  <c r="R2434" i="5"/>
  <c r="J2434" i="5"/>
  <c r="E2434" i="5"/>
  <c r="X2434" i="5"/>
  <c r="G2435" i="5"/>
  <c r="J2435" i="5"/>
  <c r="R2435" i="5"/>
  <c r="F2435" i="5"/>
  <c r="I2435" i="5"/>
  <c r="H2435" i="5"/>
  <c r="E2435" i="5"/>
  <c r="X2435" i="5"/>
  <c r="G2439" i="5"/>
  <c r="J2439" i="5"/>
  <c r="H2439" i="5"/>
  <c r="I2439" i="5"/>
  <c r="R2439" i="5"/>
  <c r="F2439" i="5"/>
  <c r="E2439" i="5"/>
  <c r="X2439" i="5"/>
  <c r="I2440" i="5"/>
  <c r="J2440" i="5"/>
  <c r="H2440" i="5"/>
  <c r="F2440" i="5"/>
  <c r="G2440" i="5"/>
  <c r="R2440" i="5"/>
  <c r="E2440" i="5"/>
  <c r="X2440" i="5"/>
  <c r="J2450" i="5"/>
  <c r="G2450" i="5"/>
  <c r="F2450" i="5"/>
  <c r="R2450" i="5"/>
  <c r="I2450" i="5"/>
  <c r="H2450" i="5"/>
  <c r="E2450" i="5"/>
  <c r="X2450" i="5"/>
  <c r="G2456" i="5"/>
  <c r="F2456" i="5"/>
  <c r="H2456" i="5"/>
  <c r="R2456" i="5"/>
  <c r="I2456" i="5"/>
  <c r="J2456" i="5"/>
  <c r="E2456" i="5"/>
  <c r="X2456" i="5"/>
  <c r="F2463" i="5"/>
  <c r="R2463" i="5"/>
  <c r="H2463" i="5"/>
  <c r="G2463" i="5"/>
  <c r="J2463" i="5"/>
  <c r="I2463" i="5"/>
  <c r="E2463" i="5"/>
  <c r="X2463" i="5"/>
  <c r="J2465" i="5"/>
  <c r="G2465" i="5"/>
  <c r="F2465" i="5"/>
  <c r="H2465" i="5"/>
  <c r="I2465" i="5"/>
  <c r="R2465" i="5"/>
  <c r="E2465" i="5"/>
  <c r="X2465" i="5"/>
  <c r="H2470" i="5"/>
  <c r="J2470" i="5"/>
  <c r="I2470" i="5"/>
  <c r="G2470" i="5"/>
  <c r="F2470" i="5"/>
  <c r="R2470" i="5"/>
  <c r="E2470" i="5"/>
  <c r="X2470" i="5"/>
  <c r="G2476" i="5"/>
  <c r="F2476" i="5"/>
  <c r="H2476" i="5"/>
  <c r="R2476" i="5"/>
  <c r="I2476" i="5"/>
  <c r="J2476" i="5"/>
  <c r="E2476" i="5"/>
  <c r="X2476" i="5"/>
  <c r="H2480" i="5"/>
  <c r="I2480" i="5"/>
  <c r="F2480" i="5"/>
  <c r="G2480" i="5"/>
  <c r="J2480" i="5"/>
  <c r="R2480" i="5"/>
  <c r="E2480" i="5"/>
  <c r="X2480" i="5"/>
  <c r="G65" i="6"/>
  <c r="H65" i="6"/>
  <c r="G67" i="6"/>
  <c r="H67" i="6"/>
  <c r="G66" i="6"/>
  <c r="H66" i="6"/>
  <c r="C64" i="6"/>
  <c r="D64" i="6"/>
  <c r="D68" i="6"/>
  <c r="C68" i="6"/>
  <c r="G69" i="6" a="1"/>
  <c r="G69" i="6"/>
  <c r="H69" i="6"/>
  <c r="H70" i="6"/>
  <c r="D2" i="6"/>
  <c r="X1040" i="5"/>
  <c r="D65" i="6"/>
  <c r="C65" i="6"/>
  <c r="D67" i="6"/>
  <c r="C67" i="6"/>
  <c r="D66" i="6"/>
  <c r="C66" i="6"/>
</calcChain>
</file>

<file path=xl/comments1.xml><?xml version="1.0" encoding="utf-8"?>
<comments xmlns="http://schemas.openxmlformats.org/spreadsheetml/2006/main">
  <authors>
    <author>a64a</author>
  </authors>
  <commentList>
    <comment ref="P3" authorId="0">
      <text>
        <r>
          <rPr>
            <sz val="9"/>
            <rFont val="ＭＳ Ｐゴシック"/>
            <family val="3"/>
            <charset val="128"/>
          </rPr>
          <t>location number in language list</t>
        </r>
      </text>
    </comment>
    <comment ref="P9" authorId="0">
      <text>
        <r>
          <rPr>
            <sz val="9"/>
            <rFont val="ＭＳ Ｐゴシック"/>
            <family val="3"/>
            <charset val="128"/>
          </rPr>
          <t>list for Validation in D9</t>
        </r>
      </text>
    </comment>
    <comment ref="P26" authorId="0">
      <text>
        <r>
          <rPr>
            <sz val="9"/>
            <rFont val="ＭＳ Ｐゴシック"/>
            <family val="3"/>
            <charset val="128"/>
          </rPr>
          <t>condition for answer Q3 and later</t>
        </r>
      </text>
    </comment>
    <comment ref="Q31" authorId="0">
      <text>
        <r>
          <rPr>
            <sz val="9"/>
            <rFont val="ＭＳ Ｐゴシック"/>
            <family val="3"/>
            <charset val="128"/>
          </rPr>
          <t>condition for answer</t>
        </r>
      </text>
    </comment>
    <comment ref="P32" authorId="0">
      <text>
        <r>
          <rPr>
            <sz val="9"/>
            <rFont val="ＭＳ Ｐゴシック"/>
            <family val="3"/>
            <charset val="128"/>
          </rPr>
          <t>condition for answer Q3 and later</t>
        </r>
      </text>
    </comment>
    <comment ref="Q37" authorId="0">
      <text>
        <r>
          <rPr>
            <sz val="9"/>
            <rFont val="ＭＳ Ｐゴシック"/>
            <family val="3"/>
            <charset val="128"/>
          </rPr>
          <t>condition for answer</t>
        </r>
      </text>
    </comment>
    <comment ref="Q43" authorId="0">
      <text>
        <r>
          <rPr>
            <sz val="9"/>
            <rFont val="ＭＳ Ｐゴシック"/>
            <family val="3"/>
            <charset val="128"/>
          </rPr>
          <t>condition for answer</t>
        </r>
      </text>
    </comment>
  </commentList>
</comments>
</file>

<file path=xl/comments2.xml><?xml version="1.0" encoding="utf-8"?>
<comments xmlns="http://schemas.openxmlformats.org/spreadsheetml/2006/main">
  <authors>
    <author>a64a</author>
  </authors>
  <commentList>
    <comment ref="W3" authorId="0">
      <text>
        <r>
          <rPr>
            <sz val="9"/>
            <rFont val="ＭＳ Ｐゴシック"/>
            <family val="3"/>
            <charset val="128"/>
          </rPr>
          <t>list for Validation in column B</t>
        </r>
      </text>
    </comment>
  </commentList>
</comments>
</file>

<file path=xl/comments3.xml><?xml version="1.0" encoding="utf-8"?>
<comments xmlns="http://schemas.openxmlformats.org/spreadsheetml/2006/main">
  <authors>
    <author>John Plyler</author>
  </authors>
  <commentList>
    <comment ref="F68" authorId="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authors>
    <author>Connors, Jared M</author>
  </authors>
  <commentList>
    <comment ref="J154" author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<sst xmlns="http://schemas.openxmlformats.org/spreadsheetml/2006/main" count="24338" uniqueCount="16032">
  <si>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</si>
  <si>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</si>
  <si>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</si>
  <si>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</si>
  <si>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</si>
  <si>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</si>
  <si>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</si>
  <si>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</si>
  <si>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</si>
  <si>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</si>
  <si>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</si>
  <si>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</si>
  <si>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</si>
  <si>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</si>
  <si>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</si>
  <si>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</si>
  <si>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</si>
  <si>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</si>
  <si>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</si>
  <si>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</si>
  <si>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</si>
  <si>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</si>
  <si>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</si>
  <si>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</si>
  <si>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</si>
  <si>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</si>
  <si>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</si>
  <si>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</si>
  <si>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</si>
  <si>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</si>
  <si>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</si>
  <si>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</si>
  <si>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</si>
  <si>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</si>
  <si>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</si>
  <si>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</si>
  <si>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</si>
  <si>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</si>
  <si>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</si>
  <si>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</si>
  <si>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</si>
  <si>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</si>
  <si>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</si>
  <si>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</si>
  <si>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</si>
  <si>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</si>
  <si>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</si>
  <si>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</si>
  <si>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</si>
  <si>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</si>
  <si>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</si>
  <si>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</si>
  <si>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</si>
  <si>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</si>
  <si>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</si>
  <si>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</si>
  <si>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</si>
  <si>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</si>
  <si>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</si>
  <si>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</si>
  <si>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</si>
  <si>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</si>
  <si>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</si>
  <si>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</si>
  <si>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</si>
  <si>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</si>
  <si>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</si>
  <si>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</si>
  <si>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</si>
  <si>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</si>
  <si>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</si>
  <si>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</si>
  <si>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</si>
  <si>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</si>
  <si>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</si>
  <si>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</si>
  <si>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</si>
  <si>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</si>
  <si>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</si>
  <si>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</si>
  <si>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</si>
  <si>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</si>
  <si>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</si>
  <si>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</si>
  <si>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</si>
  <si>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</si>
  <si>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</si>
  <si>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</si>
  <si>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</si>
  <si>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</si>
  <si>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</si>
  <si>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</si>
  <si>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</si>
  <si>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</si>
  <si>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</si>
  <si>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</si>
  <si>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</si>
  <si>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</si>
  <si>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</si>
  <si>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</si>
  <si>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</si>
  <si>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</si>
  <si>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</si>
  <si>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</si>
  <si>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</si>
  <si>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</si>
  <si>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</si>
  <si>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</si>
  <si>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</si>
  <si>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</si>
  <si>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</si>
  <si>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</si>
  <si>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</si>
  <si>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</si>
  <si>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</si>
  <si>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</si>
  <si>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</si>
  <si>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</si>
  <si>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</si>
  <si>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</si>
  <si>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</si>
  <si>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</si>
  <si>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</si>
  <si>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</si>
  <si>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</si>
  <si>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</si>
  <si>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</si>
  <si>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</si>
  <si>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</si>
  <si>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</si>
  <si>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</si>
  <si>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</si>
  <si>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</si>
  <si>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</si>
  <si>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</si>
  <si>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</si>
  <si>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</si>
  <si>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</si>
  <si>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</si>
  <si>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</si>
  <si>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</si>
  <si>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</si>
  <si>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</si>
  <si>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</si>
  <si>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</si>
  <si>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</si>
  <si>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</si>
  <si>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</si>
  <si>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</si>
  <si>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</si>
  <si>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</si>
  <si>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</si>
  <si>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</si>
  <si>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</si>
  <si>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</si>
  <si>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</si>
  <si>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</si>
  <si>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</si>
  <si>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</si>
  <si>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</si>
  <si>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</si>
  <si>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</si>
  <si>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</si>
  <si>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</si>
  <si>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</si>
  <si>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</si>
  <si>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</si>
  <si>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</si>
  <si>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</si>
  <si>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</si>
  <si>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</si>
  <si>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</si>
  <si>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</si>
  <si>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</si>
  <si>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</si>
  <si>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</si>
  <si>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</si>
  <si>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</si>
  <si>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</si>
  <si>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</si>
  <si>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</si>
  <si>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</si>
  <si>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</si>
  <si>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</si>
  <si>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</si>
  <si>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</si>
  <si>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</si>
  <si>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</si>
  <si>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</si>
  <si>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</si>
  <si>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</si>
  <si>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</si>
  <si>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</si>
  <si>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</si>
  <si>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</si>
  <si>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</si>
  <si>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</si>
  <si>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</si>
  <si>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</si>
  <si>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</si>
  <si>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</si>
  <si>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</si>
  <si>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</si>
  <si>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</si>
  <si>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</si>
  <si>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</si>
  <si>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</si>
  <si>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</si>
  <si>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</si>
  <si>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</si>
  <si>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</si>
  <si>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</si>
  <si>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</si>
  <si>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</si>
  <si>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</si>
  <si>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</si>
  <si>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</si>
  <si>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</si>
  <si>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</si>
  <si>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</si>
  <si>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</si>
  <si>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</si>
  <si>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</si>
  <si>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</si>
  <si>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</si>
  <si>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</si>
  <si>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</si>
  <si>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</si>
  <si>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</si>
  <si>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</si>
  <si>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</si>
  <si>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</si>
  <si>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</si>
  <si>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</si>
  <si>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</si>
  <si>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</si>
  <si>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</si>
  <si>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</si>
  <si>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</si>
  <si>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</si>
  <si>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</si>
  <si>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</si>
  <si>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</si>
  <si>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</si>
  <si>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</si>
  <si>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</si>
  <si>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</si>
  <si>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</si>
  <si>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</si>
  <si>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</si>
  <si>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</si>
  <si>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</si>
  <si>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</si>
  <si>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</si>
  <si>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</si>
  <si>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</si>
  <si>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</si>
  <si>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</si>
  <si>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</si>
  <si>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</si>
  <si>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</si>
  <si>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</si>
  <si>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</si>
  <si>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</si>
  <si>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</si>
  <si>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</si>
  <si>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</si>
  <si>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</si>
  <si>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</si>
  <si>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</si>
  <si>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</si>
  <si>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</si>
  <si>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</si>
  <si>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</si>
  <si>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</si>
  <si>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</si>
  <si>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</si>
  <si>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</si>
  <si>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</si>
  <si>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</si>
  <si>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</si>
  <si>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</si>
  <si>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</si>
  <si>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</si>
  <si>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</si>
  <si>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</si>
  <si>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</si>
  <si>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</si>
  <si>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</si>
  <si>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</si>
  <si>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</si>
  <si>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</si>
  <si>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</si>
  <si>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</si>
  <si>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</si>
  <si>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</si>
  <si>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</si>
  <si>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</si>
  <si>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</si>
  <si>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</si>
  <si>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</si>
  <si>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</si>
  <si>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</si>
  <si>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</si>
  <si>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</si>
  <si>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</si>
  <si>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</si>
  <si>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</si>
  <si>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</si>
  <si>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</si>
  <si>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</si>
  <si>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</si>
  <si>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</si>
  <si>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</si>
  <si>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</si>
  <si>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</si>
  <si>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</si>
  <si>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</si>
  <si>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</si>
  <si>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</si>
  <si>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</si>
  <si>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</si>
  <si>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</si>
  <si>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</si>
  <si>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</si>
  <si>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</si>
  <si>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</si>
  <si>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</si>
  <si>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</si>
  <si>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</si>
  <si>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</si>
  <si>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</si>
  <si>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</si>
  <si>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</si>
  <si>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</si>
  <si>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</si>
  <si>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</si>
  <si>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</si>
  <si>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</si>
  <si>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</si>
  <si>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</si>
  <si>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</si>
  <si>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</si>
  <si>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</si>
  <si>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</si>
  <si>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</si>
  <si>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</si>
  <si>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</si>
  <si>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</si>
  <si>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</si>
  <si>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</si>
  <si>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</si>
  <si>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</si>
  <si>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</si>
  <si>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</si>
  <si>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</si>
  <si>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</si>
  <si>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</si>
  <si>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</si>
  <si>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</si>
  <si>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</si>
  <si>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</si>
  <si>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</si>
  <si>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</si>
  <si>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</si>
  <si>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</si>
  <si>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</si>
  <si>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</si>
  <si>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</si>
  <si>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</si>
  <si>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</si>
  <si>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</si>
  <si>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</si>
  <si>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</si>
  <si>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</si>
  <si>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</si>
  <si>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</si>
  <si>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</si>
  <si>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</si>
  <si>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</si>
  <si>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</si>
  <si>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</si>
  <si>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</si>
  <si>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</si>
  <si>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</si>
  <si>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</si>
  <si>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</si>
  <si>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</si>
  <si>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</si>
  <si>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</si>
  <si>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</si>
  <si>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</si>
  <si>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</si>
  <si>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</si>
  <si>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</si>
  <si>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</si>
  <si>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</si>
  <si>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</si>
  <si>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</si>
  <si>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</si>
  <si>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</si>
  <si>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</si>
  <si>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</si>
  <si>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</si>
  <si>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</si>
  <si>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</si>
  <si>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</si>
  <si>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</si>
  <si>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</si>
  <si>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</si>
  <si>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</si>
  <si>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</si>
  <si>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</si>
  <si>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</si>
  <si>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</si>
  <si>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</si>
  <si>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</si>
  <si>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</si>
  <si>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</si>
  <si>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</si>
  <si>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</si>
  <si>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</si>
  <si>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</si>
  <si>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</si>
  <si>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</si>
  <si>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</si>
  <si>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</si>
  <si>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</si>
  <si>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</si>
  <si>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</si>
  <si>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</si>
  <si>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</si>
  <si>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</si>
  <si>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</si>
  <si>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</si>
  <si>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</si>
  <si>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</si>
  <si>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</si>
  <si>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</si>
  <si>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</si>
  <si>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</si>
  <si>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</si>
  <si>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</si>
  <si>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</si>
  <si>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</si>
  <si>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</si>
  <si>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</si>
  <si>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</si>
  <si>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</si>
  <si>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</si>
  <si>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</si>
  <si>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</si>
  <si>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</si>
  <si>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</si>
  <si>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</si>
  <si>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</si>
  <si>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</si>
  <si>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</si>
  <si>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</si>
  <si>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</si>
  <si>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</si>
  <si>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</si>
  <si>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</si>
  <si>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</si>
  <si>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</si>
  <si>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</si>
  <si>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</si>
  <si>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</si>
  <si>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</si>
  <si>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</si>
  <si>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</si>
  <si>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</si>
  <si>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</si>
  <si>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</si>
  <si>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</si>
  <si>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</si>
  <si>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</si>
  <si>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</si>
  <si>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</si>
  <si>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</si>
  <si>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</si>
  <si>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</si>
  <si>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</si>
  <si>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</si>
  <si>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</si>
  <si>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</si>
  <si>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</si>
  <si>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</si>
  <si>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</si>
  <si>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</si>
  <si>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</si>
  <si>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</si>
  <si>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</si>
  <si>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</si>
  <si>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</si>
  <si>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</si>
  <si>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</si>
  <si>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</si>
  <si>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</si>
  <si>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</si>
  <si>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</si>
  <si>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</si>
  <si>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</si>
  <si>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</si>
  <si>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</si>
  <si>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</si>
  <si>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</si>
  <si>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</si>
  <si>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</si>
  <si>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</si>
  <si>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</si>
  <si>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</si>
  <si>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</si>
  <si>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</si>
  <si>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</si>
  <si>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</si>
  <si>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</si>
  <si>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</si>
  <si>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</si>
  <si>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</si>
  <si>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</si>
  <si>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</si>
  <si>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</si>
  <si>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</si>
  <si>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</si>
  <si>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</si>
  <si>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</si>
  <si>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</si>
  <si>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</si>
  <si>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</si>
  <si>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</si>
  <si>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</si>
  <si>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</si>
  <si>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</si>
  <si>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</si>
  <si>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</si>
  <si>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</si>
  <si>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</si>
  <si>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</si>
  <si>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</si>
  <si>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</si>
  <si>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</si>
  <si>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</si>
  <si>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</si>
  <si>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</si>
  <si>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</si>
  <si>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</si>
  <si>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</si>
  <si>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</si>
  <si>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</si>
  <si>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</si>
  <si>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</si>
  <si>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</si>
  <si>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</si>
  <si>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</si>
  <si>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</si>
  <si>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</si>
  <si>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</si>
  <si>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</si>
  <si>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</si>
  <si>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</si>
  <si>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</si>
  <si>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</si>
  <si>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</si>
  <si>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</si>
  <si>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</si>
  <si>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</si>
  <si>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</si>
  <si>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</si>
  <si>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</si>
  <si>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</si>
  <si>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</si>
  <si>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</si>
  <si>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</si>
  <si>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</si>
  <si>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</si>
  <si>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</si>
  <si>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</si>
  <si>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</si>
  <si>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</si>
  <si>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</si>
  <si>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</si>
  <si>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</si>
  <si>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</si>
  <si>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</si>
  <si>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</si>
  <si>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</si>
  <si>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</si>
  <si>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</si>
  <si>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</si>
  <si>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</si>
  <si>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</si>
  <si>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</si>
  <si>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</si>
  <si>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</si>
  <si>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</si>
  <si>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</si>
  <si>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</si>
  <si>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</si>
  <si>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</si>
  <si>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</si>
  <si>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</si>
  <si>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</si>
  <si>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</si>
  <si>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</si>
  <si>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</si>
  <si>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</si>
  <si>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</si>
  <si>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</si>
  <si>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</si>
  <si>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</si>
  <si>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</si>
  <si>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</si>
  <si>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</si>
  <si>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</si>
  <si>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</si>
  <si>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</si>
  <si>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</si>
  <si>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</si>
  <si>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</si>
  <si>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</si>
  <si>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</si>
  <si>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</si>
  <si>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</si>
  <si>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</si>
  <si>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</si>
  <si>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</si>
  <si>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</si>
  <si>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</si>
  <si>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</si>
  <si>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</si>
  <si>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</si>
  <si>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</si>
  <si>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</si>
  <si>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</si>
  <si>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</si>
  <si>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</si>
  <si>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</si>
  <si>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</si>
  <si>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</si>
  <si>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</si>
  <si>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</si>
  <si>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</si>
  <si>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</si>
  <si>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</si>
  <si>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</si>
  <si>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</si>
  <si>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</si>
  <si>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</si>
  <si>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</si>
  <si>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</si>
  <si>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</si>
  <si>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</si>
  <si>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</si>
  <si>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</si>
  <si>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</si>
  <si>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</si>
  <si>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</si>
  <si>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</si>
  <si>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</si>
  <si>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</si>
  <si>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</si>
  <si>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</si>
  <si>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</si>
  <si>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</si>
  <si>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</si>
  <si>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</si>
  <si>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</si>
  <si>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</si>
  <si>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</si>
  <si>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</si>
  <si>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</si>
  <si>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</si>
  <si>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</si>
  <si>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</si>
  <si>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</si>
  <si>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</si>
  <si>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</si>
  <si>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</si>
  <si>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</si>
  <si>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</si>
  <si>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</si>
  <si>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</si>
  <si>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</si>
  <si>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</si>
  <si>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</si>
  <si>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</si>
  <si>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</si>
  <si>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</si>
  <si>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</si>
  <si>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</si>
  <si>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</si>
  <si>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</si>
  <si>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</si>
  <si>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</si>
  <si>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</si>
  <si>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</si>
  <si>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</si>
  <si>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</si>
  <si>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</si>
  <si>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</si>
  <si>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</si>
  <si>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</si>
  <si>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</si>
  <si>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</si>
  <si>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</si>
  <si>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</si>
  <si>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</si>
  <si>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</si>
  <si>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</si>
  <si>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</si>
  <si>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</si>
  <si>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</si>
  <si>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</si>
  <si>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</si>
  <si>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</si>
  <si>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</si>
  <si>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</si>
  <si>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</si>
  <si>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</si>
  <si>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</si>
  <si>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</si>
  <si>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</si>
  <si>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</si>
  <si>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</si>
  <si>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</si>
  <si>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</si>
  <si>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</si>
  <si>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</si>
  <si>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</si>
  <si>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</si>
  <si>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</si>
  <si>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</si>
  <si>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</si>
  <si>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</si>
  <si>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</si>
  <si>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</si>
  <si>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</si>
  <si>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</si>
  <si>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</si>
  <si>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</si>
  <si>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</si>
  <si>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</si>
  <si>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</si>
  <si>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</si>
  <si>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</si>
  <si>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</si>
  <si>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</si>
  <si>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</si>
  <si>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</si>
  <si>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</si>
  <si>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</si>
  <si>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</si>
  <si>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</si>
  <si>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</si>
  <si>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</si>
  <si>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</si>
  <si>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</si>
  <si>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</si>
  <si>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</si>
  <si>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</si>
  <si>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</si>
  <si>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</si>
  <si>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</si>
  <si>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</si>
  <si>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</si>
  <si>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</si>
  <si>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</si>
  <si>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</si>
  <si>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</si>
  <si>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</si>
  <si>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</si>
  <si>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</si>
  <si>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</si>
  <si>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</si>
  <si>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</si>
  <si>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</si>
  <si>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</si>
  <si>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</si>
  <si>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</si>
  <si>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</si>
  <si>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</si>
  <si>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</si>
  <si>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</si>
  <si>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</si>
  <si>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</si>
  <si>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</si>
  <si>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</si>
  <si>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</si>
  <si>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</si>
  <si>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</si>
  <si>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</si>
  <si>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</si>
  <si>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</si>
  <si>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</si>
  <si>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</si>
  <si>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</si>
  <si>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</si>
  <si>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</si>
  <si>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</si>
  <si>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</si>
  <si>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</si>
  <si>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</si>
  <si>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</si>
  <si>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</si>
  <si>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</si>
  <si>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</si>
  <si>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</si>
  <si>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</si>
  <si>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</si>
  <si>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</si>
  <si>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</si>
  <si>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</si>
  <si>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</si>
  <si>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</si>
  <si>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</si>
  <si>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</si>
  <si>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</si>
  <si>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</si>
  <si>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</si>
  <si>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</si>
  <si>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</si>
  <si>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</si>
  <si>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</si>
  <si>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</si>
  <si>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</si>
  <si>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</si>
  <si>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</si>
  <si>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</si>
  <si>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</si>
  <si>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</si>
  <si>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</si>
  <si>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</si>
  <si>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</si>
  <si>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</si>
  <si>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</si>
  <si>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</si>
  <si>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</si>
  <si>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</si>
  <si>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</si>
  <si>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</si>
  <si>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</si>
  <si>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</si>
  <si>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</si>
  <si>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</si>
  <si>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</si>
  <si>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</si>
  <si>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</si>
  <si>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</si>
  <si>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</si>
  <si>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</si>
  <si>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</si>
  <si>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</si>
  <si>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</si>
  <si>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</si>
  <si>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</si>
  <si>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</si>
  <si>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</si>
  <si>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</si>
  <si>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</si>
  <si>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</si>
  <si>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</si>
  <si>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</si>
  <si>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</si>
  <si>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</si>
  <si>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</si>
  <si>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</si>
  <si>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</si>
  <si>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</si>
  <si>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</si>
  <si>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</si>
  <si>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</si>
  <si>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</si>
  <si>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</si>
  <si>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</si>
  <si>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</si>
  <si>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</si>
  <si>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</si>
  <si>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</si>
  <si>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</si>
  <si>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</si>
  <si>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</si>
  <si>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</si>
  <si>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</si>
  <si>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</si>
  <si>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</si>
  <si>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</si>
  <si>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</si>
  <si>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</si>
  <si>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</si>
  <si>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</si>
  <si>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</si>
  <si>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</si>
  <si>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</si>
  <si>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</si>
  <si>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</si>
  <si>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</si>
  <si>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</si>
  <si>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</si>
  <si>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</si>
  <si>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</si>
  <si>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</si>
  <si>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</si>
  <si>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</si>
  <si>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</si>
  <si>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</si>
  <si>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</si>
  <si>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</si>
  <si>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</si>
  <si>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</si>
  <si>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</si>
  <si>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</si>
  <si>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</si>
  <si>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</si>
  <si>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</si>
  <si>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</si>
  <si>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</si>
  <si>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</si>
  <si>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</si>
  <si>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</si>
  <si>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</si>
  <si>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</si>
  <si>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</si>
  <si>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</si>
  <si>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</si>
  <si>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</si>
  <si>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</si>
  <si>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</si>
  <si>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</si>
  <si>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</si>
  <si>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</si>
  <si>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</si>
  <si>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</si>
  <si>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</si>
  <si>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</si>
  <si>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</si>
  <si>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</si>
  <si>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</si>
  <si>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</si>
  <si>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</si>
  <si>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</si>
  <si>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</si>
  <si>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</si>
  <si>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</si>
  <si>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</si>
  <si>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</si>
  <si>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</si>
  <si>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</si>
  <si>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</si>
  <si>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</si>
  <si>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</si>
  <si>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</si>
  <si>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</si>
  <si>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</si>
  <si>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</si>
  <si>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</si>
  <si>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</si>
  <si>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</si>
  <si>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</si>
  <si>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</si>
  <si>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</si>
  <si>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</si>
  <si>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</si>
  <si>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</si>
  <si>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</si>
  <si>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</si>
  <si>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</si>
  <si>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</si>
  <si>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</si>
  <si>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</si>
  <si>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</si>
  <si>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</si>
  <si>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</si>
  <si>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</si>
  <si>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</si>
  <si>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</si>
  <si>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</si>
  <si>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</si>
  <si>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</si>
  <si>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</si>
  <si>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</si>
  <si>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</si>
  <si>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</si>
  <si>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</si>
  <si>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</si>
  <si>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</si>
  <si>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</si>
  <si>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</si>
  <si>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</si>
  <si>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</si>
  <si>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</si>
  <si>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</si>
  <si>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</si>
  <si>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</si>
  <si>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</si>
  <si>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</si>
  <si>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</si>
  <si>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</si>
  <si>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</si>
  <si>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</si>
  <si>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</si>
  <si>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</si>
  <si>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</si>
  <si>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</si>
  <si>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</si>
  <si>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</si>
  <si>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</si>
  <si>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</si>
  <si>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</si>
  <si>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</si>
  <si>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</si>
  <si>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</si>
  <si>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</si>
  <si>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</si>
  <si>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</si>
  <si>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</si>
  <si>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</si>
  <si>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</si>
  <si>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</si>
  <si>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</si>
  <si>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</si>
  <si>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</si>
  <si>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</si>
  <si>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</si>
  <si>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</si>
  <si>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</si>
  <si>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</si>
  <si>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</si>
  <si>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</si>
  <si>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</si>
  <si>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</si>
  <si>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</si>
  <si>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</si>
  <si>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</si>
  <si>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</si>
  <si>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</si>
  <si>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</si>
  <si>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</si>
  <si>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</si>
  <si>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</si>
  <si>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</si>
  <si>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</si>
  <si>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</si>
  <si>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</si>
  <si>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</si>
  <si>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</si>
  <si>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</si>
  <si>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</si>
  <si>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</si>
  <si>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</si>
  <si>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</si>
  <si>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</si>
  <si>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</si>
  <si>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</si>
  <si>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</si>
  <si>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</si>
  <si>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</si>
  <si>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</si>
  <si>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</si>
  <si>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</si>
  <si>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</si>
  <si>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</si>
  <si>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</si>
  <si>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</si>
  <si>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</si>
  <si>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</si>
  <si>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</si>
  <si>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</si>
  <si>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</si>
  <si>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</si>
  <si>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</si>
  <si>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</si>
  <si>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</si>
  <si>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</si>
  <si>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</si>
  <si>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</si>
  <si>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</si>
  <si>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</si>
  <si>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</si>
  <si>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</si>
  <si>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</si>
  <si>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</si>
  <si>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</si>
  <si>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</si>
  <si>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</si>
  <si>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</si>
  <si>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</si>
  <si>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</si>
  <si>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</si>
  <si>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</si>
  <si>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</si>
  <si>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</si>
  <si>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</si>
  <si>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</si>
  <si>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</si>
  <si>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</si>
  <si>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</si>
  <si>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</si>
  <si>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</si>
  <si>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</si>
  <si>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</si>
  <si>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</si>
  <si>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</si>
  <si>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</si>
  <si>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</si>
  <si>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</si>
  <si>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</si>
  <si>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</si>
  <si>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</si>
  <si>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</si>
  <si>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</si>
  <si>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</si>
  <si>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</si>
  <si>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</si>
  <si>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</si>
  <si>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</si>
  <si>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</si>
  <si>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</si>
  <si>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</si>
  <si>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</si>
  <si>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</si>
  <si>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</si>
  <si>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</si>
  <si>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</si>
  <si>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</si>
  <si>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</si>
  <si>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</si>
  <si>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</si>
  <si>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</si>
  <si>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</si>
  <si>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</si>
  <si>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</si>
  <si>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</si>
  <si>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</si>
  <si>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</si>
  <si>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</si>
  <si>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</si>
  <si>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</si>
  <si>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</si>
  <si>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</si>
  <si>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</si>
  <si>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</si>
  <si>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</si>
  <si>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</si>
  <si>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</si>
  <si>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</si>
  <si>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</si>
  <si>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</si>
  <si>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</si>
  <si>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</si>
  <si>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</si>
  <si>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</si>
  <si>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</si>
  <si>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</si>
  <si>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</si>
  <si>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</si>
  <si>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</si>
  <si>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</si>
  <si>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</si>
  <si>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</si>
  <si>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</si>
  <si>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</si>
  <si>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</si>
  <si>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</si>
  <si>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</si>
  <si>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</si>
  <si>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</si>
  <si>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</si>
  <si>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</si>
  <si>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</si>
  <si>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</si>
  <si>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</si>
  <si>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</si>
  <si>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</si>
  <si>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</si>
  <si>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</si>
  <si>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</si>
  <si>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</si>
  <si>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</si>
  <si>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</si>
  <si>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</si>
  <si>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</si>
  <si>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</si>
  <si>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</si>
  <si>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</si>
  <si>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</si>
  <si>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</si>
  <si>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</si>
  <si>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</si>
  <si>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</si>
  <si>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</si>
  <si>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</si>
  <si>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</si>
  <si>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</si>
  <si>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</si>
  <si>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</si>
  <si>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</si>
  <si>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</si>
  <si>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</si>
  <si>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</si>
  <si>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</si>
  <si>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</si>
  <si>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</si>
  <si>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</si>
  <si>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</si>
  <si>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</si>
  <si>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</si>
  <si>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</si>
  <si>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</si>
  <si>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</si>
  <si>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</si>
  <si>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</si>
  <si>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</si>
  <si>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</si>
  <si>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</si>
  <si>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</si>
  <si>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</si>
  <si>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</si>
  <si>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</si>
  <si>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</si>
  <si>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</si>
  <si>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</si>
  <si>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</si>
  <si>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</si>
  <si>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</si>
  <si>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</si>
  <si>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</si>
  <si>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</si>
  <si>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</si>
  <si>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</si>
  <si>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</si>
  <si>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</si>
  <si>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</si>
  <si>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</si>
  <si>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</si>
  <si>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</si>
  <si>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</si>
  <si>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</si>
  <si>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</si>
  <si>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</si>
  <si>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</si>
  <si>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</si>
  <si>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</si>
  <si>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</si>
  <si>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</si>
  <si>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</si>
  <si>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</si>
  <si>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</si>
  <si>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</si>
  <si>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</si>
  <si>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</si>
  <si>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</si>
  <si>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</si>
  <si>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</si>
  <si>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</si>
  <si>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</si>
  <si>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</si>
  <si>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</si>
  <si>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</si>
  <si>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</si>
  <si>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</si>
  <si>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</si>
  <si>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</si>
  <si>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</si>
  <si>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</si>
  <si>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</si>
  <si>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</si>
  <si>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</si>
  <si>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</si>
  <si>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</si>
  <si>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</si>
  <si>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</si>
  <si>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</si>
  <si>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</si>
  <si>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</si>
  <si>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</si>
  <si>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</si>
  <si>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</si>
  <si>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</si>
  <si>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</si>
  <si>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</si>
  <si>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</si>
  <si>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</si>
  <si>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</si>
  <si>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</si>
  <si>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</si>
  <si>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</si>
  <si>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</si>
  <si>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</si>
  <si>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</si>
  <si>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</si>
  <si>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</si>
  <si>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</si>
  <si>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</si>
  <si>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</si>
  <si>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</si>
  <si>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</si>
  <si>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</si>
  <si>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</si>
  <si>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</si>
  <si>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</si>
  <si>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</si>
  <si>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</si>
  <si>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</si>
  <si>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</si>
  <si>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</si>
  <si>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</si>
  <si>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</si>
  <si>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</si>
  <si>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</si>
  <si>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</si>
  <si>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</si>
  <si>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</si>
  <si>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</si>
  <si>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</si>
  <si>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</si>
  <si>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</si>
  <si>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</si>
  <si>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</si>
  <si>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</si>
  <si>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</si>
  <si>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</si>
  <si>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</si>
  <si>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</si>
  <si>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</si>
  <si>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</si>
  <si>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</si>
  <si>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</si>
  <si>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</si>
  <si>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</si>
  <si>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</si>
  <si>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</si>
  <si>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</si>
  <si>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</si>
  <si>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</si>
  <si>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</si>
  <si>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</si>
  <si>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</si>
  <si>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</si>
  <si>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</si>
  <si>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</si>
  <si>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</si>
  <si>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</si>
  <si>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</si>
  <si>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</si>
  <si>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</si>
  <si>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</si>
  <si>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</si>
  <si>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</si>
  <si>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</si>
  <si>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</si>
  <si>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</si>
  <si>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</si>
  <si>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</si>
  <si>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</si>
  <si>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</si>
  <si>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</si>
  <si>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</si>
  <si>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</si>
  <si>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</si>
  <si>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</si>
  <si>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</si>
  <si>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</si>
  <si>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</si>
  <si>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</si>
  <si>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</si>
  <si>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</si>
  <si>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</si>
  <si>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</si>
  <si>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</si>
  <si>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</si>
  <si>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</si>
  <si>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</si>
  <si>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</si>
  <si>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</si>
  <si>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</si>
  <si>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</si>
  <si>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</si>
  <si>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</si>
  <si>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</si>
  <si>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</si>
  <si>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</si>
  <si>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</si>
  <si>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</si>
  <si>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</si>
  <si>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</si>
  <si>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</si>
  <si>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</si>
  <si>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</si>
  <si>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</si>
  <si>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</si>
  <si>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</si>
  <si>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</si>
  <si>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</si>
  <si>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</si>
  <si>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</si>
  <si>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</si>
  <si>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</si>
  <si>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</si>
  <si>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</si>
  <si>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</si>
  <si>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</si>
  <si>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</si>
  <si>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</si>
  <si>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</si>
  <si>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</si>
  <si>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</si>
  <si>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</si>
  <si>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</si>
  <si>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</si>
  <si>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</si>
  <si>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</si>
  <si>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</si>
  <si>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</si>
  <si>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</si>
  <si>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</si>
  <si>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</si>
  <si>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</si>
  <si>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</si>
  <si>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</si>
  <si>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</si>
  <si>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</si>
  <si>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</si>
  <si>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</si>
  <si>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</si>
  <si>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</si>
  <si>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</si>
  <si>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</si>
  <si>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</si>
  <si>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</si>
  <si>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</si>
  <si>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</si>
  <si>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</si>
  <si>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</si>
  <si>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</si>
  <si>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</si>
  <si>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</si>
  <si>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</si>
  <si>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</si>
  <si>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</si>
  <si>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</si>
  <si>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</si>
  <si>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</si>
  <si>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</si>
  <si>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</si>
  <si>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</si>
  <si>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</si>
  <si>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</si>
  <si>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</si>
  <si>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</si>
  <si>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</si>
  <si>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</si>
  <si>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</si>
  <si>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</si>
  <si>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</si>
  <si>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</si>
  <si>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</si>
  <si>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</si>
  <si>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</si>
  <si>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</si>
  <si>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</si>
  <si>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</si>
  <si>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</si>
  <si>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</si>
  <si>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</si>
  <si>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</si>
  <si>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</si>
  <si>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</si>
  <si>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</si>
  <si>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</si>
  <si>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</si>
  <si>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</si>
  <si>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</si>
  <si>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</si>
  <si>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</si>
  <si>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</si>
  <si>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</si>
  <si>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</si>
  <si>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</si>
  <si>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</si>
  <si>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</si>
  <si>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</si>
  <si>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</si>
  <si>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</si>
  <si>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</si>
  <si>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</si>
  <si>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</si>
  <si>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</si>
  <si>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</si>
  <si>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</si>
  <si>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</si>
  <si>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</si>
  <si>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</si>
  <si>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</si>
  <si>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</si>
  <si>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</si>
  <si>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</si>
  <si>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</si>
  <si>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</si>
  <si>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</si>
  <si>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</si>
  <si>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</si>
  <si>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</si>
  <si>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</si>
  <si>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</si>
  <si>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</si>
  <si>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</si>
  <si>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</si>
  <si>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</si>
  <si>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</si>
  <si>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</si>
  <si>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</si>
  <si>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</si>
  <si>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</si>
  <si>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</si>
  <si>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</si>
  <si>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</si>
  <si>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</si>
  <si>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</si>
  <si>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</si>
  <si>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</si>
  <si>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</si>
  <si>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</si>
  <si>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</si>
  <si>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</si>
  <si>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</si>
  <si>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</si>
  <si>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</si>
  <si>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</si>
  <si>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</si>
  <si>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</si>
  <si>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</si>
  <si>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</si>
  <si>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</si>
  <si>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</si>
  <si>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</si>
  <si>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</si>
  <si>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</si>
  <si>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</si>
  <si>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</si>
  <si>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</si>
  <si>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</si>
  <si>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</si>
  <si>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</si>
  <si>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</si>
  <si>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</si>
  <si>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</si>
  <si>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</si>
  <si>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</si>
  <si>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</si>
  <si>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</si>
  <si>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</si>
  <si>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</si>
  <si>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</si>
  <si>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</si>
  <si>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</si>
  <si>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</si>
  <si>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</si>
  <si>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</si>
  <si>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</si>
  <si>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</si>
  <si>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</si>
  <si>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</si>
  <si>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</si>
  <si>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</si>
  <si>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</si>
  <si>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</si>
  <si>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</si>
  <si>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</si>
  <si>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</si>
  <si>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</si>
  <si>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</si>
  <si>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</si>
  <si>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</si>
  <si>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</si>
  <si>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</si>
  <si>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</si>
  <si>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</si>
  <si>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</si>
  <si>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</si>
  <si>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</si>
  <si>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</si>
  <si>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</si>
  <si>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</si>
  <si>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</si>
  <si>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</si>
  <si>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</si>
  <si>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</si>
  <si>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</si>
  <si>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</si>
  <si>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</si>
  <si>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</si>
  <si>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</si>
  <si>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</si>
  <si>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</si>
  <si>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</si>
  <si>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</si>
  <si>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</si>
  <si>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</si>
  <si>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</si>
  <si>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</si>
  <si>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</si>
  <si>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</si>
  <si>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</si>
  <si>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</si>
  <si>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</si>
  <si>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</si>
  <si>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</si>
  <si>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</si>
  <si>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</si>
  <si>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</si>
  <si>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</si>
  <si>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</si>
  <si>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</si>
  <si>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</si>
  <si>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</si>
  <si>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</si>
  <si>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</si>
  <si>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</si>
  <si>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</si>
  <si>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</si>
  <si>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</si>
  <si>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</si>
  <si>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</si>
  <si>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</si>
  <si>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</si>
  <si>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</si>
  <si>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</si>
  <si>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</si>
  <si>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</si>
  <si>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</si>
  <si>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</si>
  <si>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</si>
  <si>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</si>
  <si>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</si>
  <si>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</si>
  <si>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</si>
  <si>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</si>
  <si>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</si>
  <si>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</si>
  <si>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</si>
  <si>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</si>
  <si>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</si>
  <si>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</si>
  <si>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</si>
  <si>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</si>
  <si>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</si>
  <si>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</si>
  <si>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</si>
  <si>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</si>
  <si>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</si>
  <si>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</si>
  <si>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</si>
  <si>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</si>
  <si>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</si>
  <si>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</si>
  <si>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</si>
  <si>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</si>
  <si>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</si>
  <si>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</si>
  <si>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</si>
  <si>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</si>
  <si>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</si>
  <si>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</si>
  <si>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</si>
  <si>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</si>
  <si>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</si>
  <si>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</si>
  <si>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</si>
  <si>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</si>
  <si>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</si>
  <si>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</si>
  <si>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</si>
  <si>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</si>
  <si>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</si>
  <si>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</si>
  <si>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</si>
  <si>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</si>
  <si>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</si>
  <si>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</si>
  <si>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</si>
  <si>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</si>
  <si>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</si>
  <si>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</si>
  <si>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</si>
  <si>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</si>
  <si>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</si>
  <si>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</si>
  <si>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</si>
  <si>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</si>
  <si>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</si>
  <si>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</si>
  <si>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</si>
  <si>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</si>
  <si>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</si>
  <si>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</si>
  <si>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</si>
  <si>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</si>
  <si>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</si>
  <si>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</si>
  <si>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</si>
  <si>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</si>
  <si>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</si>
  <si>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</si>
  <si>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</si>
  <si>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</si>
  <si>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</si>
  <si>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</si>
  <si>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</si>
  <si>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</si>
  <si>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</si>
  <si>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</si>
  <si>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</si>
  <si>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</si>
  <si>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</si>
  <si>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</si>
  <si>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</si>
  <si>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</si>
  <si>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</si>
  <si>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</si>
  <si>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</si>
  <si>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</si>
  <si>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</si>
  <si>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</si>
  <si>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</si>
  <si>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</si>
  <si>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</si>
  <si>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</si>
  <si>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</si>
  <si>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</si>
  <si>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</si>
  <si>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</si>
  <si>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</si>
  <si>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</si>
  <si>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</si>
  <si>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</si>
  <si>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</si>
  <si>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</si>
  <si>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</si>
  <si>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</si>
  <si>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</si>
  <si>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</si>
  <si>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</si>
  <si>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</si>
  <si>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</si>
  <si>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</si>
  <si>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</si>
  <si>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</si>
  <si>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</si>
  <si>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</si>
  <si>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</si>
  <si>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</si>
  <si>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</si>
  <si>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</si>
  <si>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</si>
  <si>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</si>
  <si>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</si>
  <si>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</si>
  <si>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</si>
  <si>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</si>
  <si>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</si>
  <si>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</si>
  <si>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</si>
  <si>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</si>
  <si>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</si>
  <si>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</si>
  <si>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</si>
  <si>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</si>
  <si>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</si>
  <si>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</si>
  <si>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</si>
  <si>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</si>
  <si>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</si>
  <si>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</si>
  <si>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</si>
  <si>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</si>
  <si>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</si>
  <si>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</si>
  <si>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</si>
  <si>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</si>
  <si>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</si>
  <si>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</si>
  <si>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</si>
  <si>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</si>
  <si>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</si>
  <si>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</si>
  <si>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</si>
  <si>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</si>
  <si>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</si>
  <si>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</si>
  <si>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</si>
  <si>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</si>
  <si>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</si>
  <si>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</si>
  <si>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</si>
  <si>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</si>
  <si>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</si>
  <si>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</si>
  <si>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</si>
  <si>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</si>
  <si>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</si>
  <si>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</si>
  <si>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</si>
  <si>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</si>
  <si>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</si>
  <si>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</si>
  <si>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</si>
  <si>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</si>
  <si>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</si>
  <si>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</si>
  <si>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</si>
  <si>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</si>
  <si>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</si>
  <si>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</si>
  <si>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</si>
  <si>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</si>
  <si>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</si>
  <si>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</si>
  <si>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</si>
  <si>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</si>
  <si>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</si>
  <si>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</si>
  <si>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</si>
  <si>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</si>
  <si>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</si>
  <si>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</si>
  <si>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</si>
  <si>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</si>
  <si>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</si>
  <si>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</si>
  <si>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</si>
  <si>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</si>
  <si>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</si>
  <si>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</si>
  <si>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</si>
  <si>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</si>
  <si>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</si>
  <si>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</si>
  <si>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</si>
  <si>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</si>
  <si>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</si>
  <si>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</si>
  <si>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</si>
  <si>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</si>
  <si>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</si>
  <si>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</si>
  <si>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</si>
  <si>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</si>
  <si>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</si>
  <si>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</si>
  <si>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</si>
  <si>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</si>
  <si>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</si>
  <si>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</si>
  <si>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</si>
  <si>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</si>
  <si>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</si>
  <si>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</si>
  <si>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</si>
  <si>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</si>
  <si>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</si>
  <si>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</si>
  <si>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</si>
  <si>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</si>
  <si>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</si>
  <si>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</si>
  <si>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</si>
  <si>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</si>
  <si>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</si>
  <si>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</si>
  <si>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</si>
  <si>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</si>
  <si>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</si>
  <si>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</si>
  <si>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</si>
  <si>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</si>
  <si>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</si>
  <si>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</si>
  <si>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</si>
  <si>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</si>
  <si>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</si>
  <si>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</si>
  <si>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</si>
  <si>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</si>
  <si>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</si>
  <si>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</si>
  <si>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</si>
  <si>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</si>
  <si>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</si>
  <si>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</si>
  <si>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</si>
  <si>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</si>
  <si>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</si>
  <si>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</si>
  <si>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</si>
  <si>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</si>
  <si>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</si>
  <si>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</si>
  <si>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</si>
  <si>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</si>
  <si>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</si>
  <si>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</si>
  <si>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</si>
  <si>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</si>
  <si>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</si>
  <si>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</si>
  <si>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</si>
  <si>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</si>
  <si>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</si>
  <si>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</si>
  <si>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</si>
  <si>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</si>
  <si>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</si>
  <si>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</si>
  <si>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</si>
  <si>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</si>
  <si>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</si>
  <si>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</si>
  <si>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</si>
  <si>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</si>
  <si>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</si>
  <si>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</si>
  <si>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</si>
  <si>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</si>
  <si>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</si>
  <si>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</si>
  <si>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</si>
  <si>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</si>
  <si>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</si>
  <si>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</si>
  <si>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</si>
  <si>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</si>
  <si>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</si>
  <si>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</si>
  <si>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</si>
  <si>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</si>
  <si>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</si>
  <si>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</si>
  <si>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</si>
  <si>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</si>
  <si>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</si>
  <si>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</si>
  <si>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</si>
  <si>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</si>
  <si>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</si>
  <si>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</si>
  <si>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</si>
  <si>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</si>
  <si>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</si>
  <si>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</si>
  <si>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</si>
  <si>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</si>
  <si>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</si>
  <si>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</si>
  <si>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</si>
  <si>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</si>
  <si>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</si>
  <si>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</si>
  <si>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</si>
  <si>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</si>
  <si>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</si>
  <si>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</si>
  <si>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</si>
  <si>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</si>
  <si>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</si>
  <si>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</si>
  <si>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</si>
  <si>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</si>
  <si>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</si>
  <si>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</si>
  <si>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</si>
  <si>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</si>
  <si>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</si>
  <si>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</si>
  <si>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</si>
  <si>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</si>
  <si>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</si>
  <si>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</si>
  <si>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</si>
  <si>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</si>
  <si>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</si>
  <si>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</si>
  <si>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</si>
  <si>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</si>
  <si>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</si>
  <si>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</si>
  <si>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</si>
  <si>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</si>
  <si>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</si>
  <si>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</si>
  <si>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</si>
  <si>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</si>
  <si>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</si>
  <si>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</si>
  <si>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</si>
  <si>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</si>
  <si>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</si>
  <si>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</si>
  <si>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</si>
  <si>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</si>
  <si>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</si>
  <si>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</si>
  <si>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</si>
  <si>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</si>
  <si>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</si>
  <si>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</si>
  <si>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</si>
  <si>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</si>
  <si>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</si>
  <si>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</si>
  <si>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</si>
  <si>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</si>
  <si>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</si>
  <si>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</si>
  <si>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</si>
  <si>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</si>
  <si>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</si>
  <si>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</si>
  <si>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</si>
  <si>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</si>
  <si>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</si>
  <si>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</si>
  <si>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</si>
  <si>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</si>
  <si>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</si>
  <si>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</si>
  <si>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</si>
  <si>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</si>
  <si>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</si>
  <si>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</si>
  <si>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</si>
  <si>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</si>
  <si>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</si>
  <si>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</si>
  <si>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</si>
  <si>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</si>
  <si>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</si>
  <si>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</si>
  <si>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</si>
  <si>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</si>
  <si>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</si>
  <si>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</si>
  <si>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</si>
  <si>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</si>
  <si>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</si>
  <si>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</si>
  <si>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</si>
  <si>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</si>
  <si>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</si>
  <si>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</si>
  <si>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</si>
  <si>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</si>
  <si>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</si>
  <si>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</si>
  <si>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</si>
  <si>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</si>
  <si>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</si>
  <si>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</si>
  <si>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</si>
  <si>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</si>
  <si>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</si>
  <si>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</si>
  <si>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</si>
  <si>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</si>
  <si>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</si>
  <si>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</si>
  <si>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</si>
  <si>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</si>
  <si>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</si>
  <si>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</si>
  <si>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</si>
  <si>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</si>
  <si>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</si>
  <si>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</si>
  <si>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</si>
  <si>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</si>
  <si>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</si>
  <si>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</si>
  <si>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</si>
  <si>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</si>
  <si>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</si>
  <si>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</si>
  <si>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</si>
  <si>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</si>
  <si>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</si>
  <si>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</si>
  <si>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</si>
  <si>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</si>
  <si>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</si>
  <si>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</si>
  <si>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</si>
  <si>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</si>
  <si>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</si>
  <si>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</si>
  <si>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</si>
  <si>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</si>
  <si>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</si>
  <si>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</si>
  <si>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</si>
  <si>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</si>
  <si>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</si>
  <si>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</si>
  <si>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</si>
  <si>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</si>
  <si>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</si>
  <si>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</si>
  <si>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</si>
  <si>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</si>
  <si>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</si>
  <si>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</si>
  <si>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</si>
  <si>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</si>
  <si>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</si>
  <si>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</si>
  <si>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</si>
  <si>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</si>
  <si>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</si>
  <si>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</si>
  <si>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</si>
  <si>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</si>
  <si>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</si>
  <si>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</si>
  <si>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</si>
  <si>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</si>
  <si>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</si>
  <si>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</si>
  <si>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</si>
  <si>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</si>
  <si>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</si>
  <si>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</si>
  <si>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</si>
  <si>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</si>
  <si>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</si>
  <si>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</si>
  <si>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</si>
  <si>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</si>
  <si>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</si>
  <si>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</si>
  <si>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</si>
  <si>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</si>
  <si>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</si>
  <si>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</si>
  <si>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</si>
  <si>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</si>
  <si>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</si>
  <si>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</si>
  <si>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</si>
  <si>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</si>
  <si>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</si>
  <si>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</si>
  <si>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</si>
  <si>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</si>
  <si>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</si>
  <si>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</si>
  <si>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</si>
  <si>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</si>
  <si>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</si>
  <si>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</si>
  <si>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</si>
  <si>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</si>
  <si>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</si>
  <si>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</si>
  <si>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</si>
  <si>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</si>
  <si>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</si>
  <si>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</si>
  <si>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</si>
  <si>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</si>
  <si>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</si>
  <si>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</si>
  <si>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</si>
  <si>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</si>
  <si>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</si>
  <si>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</si>
  <si>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</si>
  <si>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</si>
  <si>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</si>
  <si>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</si>
  <si>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</si>
  <si>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</si>
  <si>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</si>
  <si>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</si>
  <si>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</si>
  <si>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</si>
  <si>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</si>
  <si>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</si>
  <si>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</si>
  <si>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</si>
  <si>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</si>
  <si>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</si>
  <si>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</si>
  <si>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</si>
  <si>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</si>
  <si>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</si>
  <si>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</si>
  <si>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</si>
  <si>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</si>
  <si>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</si>
  <si>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</si>
  <si>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</si>
  <si>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</si>
  <si>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</si>
  <si>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</si>
  <si>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</si>
  <si>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</si>
  <si>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</si>
  <si>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</si>
  <si>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</si>
  <si>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</si>
  <si>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</si>
  <si>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</si>
  <si>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</si>
  <si>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</si>
  <si>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</si>
  <si>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</si>
  <si>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</si>
  <si>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</si>
  <si>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</si>
  <si>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</si>
  <si>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</si>
  <si>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</si>
  <si>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</si>
  <si>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</si>
  <si>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</si>
  <si>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</si>
  <si>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</si>
  <si>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</si>
  <si>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</si>
  <si>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</si>
  <si>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</si>
  <si>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</si>
  <si>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</si>
  <si>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</si>
  <si>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</si>
  <si>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</si>
  <si>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</si>
  <si>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</si>
  <si>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</si>
  <si>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</si>
  <si>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</si>
  <si>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</si>
  <si>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</si>
  <si>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</si>
  <si>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</si>
  <si>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</si>
  <si>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</si>
  <si>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</si>
  <si>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</si>
  <si>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</si>
  <si>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</si>
  <si>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</si>
  <si>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</si>
  <si>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</si>
  <si>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</si>
  <si>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</si>
  <si>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</si>
  <si>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</si>
  <si>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</si>
  <si>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</si>
  <si>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</si>
  <si>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</si>
  <si>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</si>
  <si>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</si>
  <si>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</si>
  <si>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</si>
  <si>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</si>
  <si>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</si>
  <si>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</si>
  <si>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</si>
  <si>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</si>
  <si>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</si>
  <si>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</si>
  <si>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</si>
  <si>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</si>
  <si>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</si>
  <si>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</si>
  <si>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</si>
  <si>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</si>
  <si>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</si>
  <si>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</si>
  <si>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</si>
  <si>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</si>
  <si>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</si>
  <si>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</si>
  <si>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</si>
  <si>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</si>
  <si>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</si>
  <si>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</si>
  <si>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</si>
  <si>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</si>
  <si>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</si>
  <si>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</si>
  <si>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</si>
  <si>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</si>
  <si>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</si>
  <si>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</si>
  <si>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</si>
  <si>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</si>
  <si>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</si>
  <si>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</si>
  <si>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</si>
  <si>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</si>
  <si>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</si>
  <si>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</si>
  <si>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</si>
  <si>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</si>
  <si>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</si>
  <si>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</si>
  <si>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</si>
  <si>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</si>
  <si>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</si>
  <si>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</si>
  <si>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</si>
  <si>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</si>
  <si>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</si>
  <si>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</si>
  <si>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</si>
  <si>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</si>
  <si>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</si>
  <si>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</si>
  <si>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</si>
  <si>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</si>
  <si>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</si>
  <si>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</si>
  <si>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</si>
  <si>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</si>
  <si>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</si>
  <si>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</si>
  <si>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</si>
  <si>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</si>
  <si>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</si>
  <si>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</si>
  <si>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</si>
  <si>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</si>
  <si>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</si>
  <si>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</si>
  <si>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</si>
  <si>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</si>
  <si>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</si>
  <si>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</si>
  <si>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</si>
  <si>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</si>
  <si>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</si>
  <si>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</si>
  <si>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</si>
  <si>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</si>
  <si>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</si>
  <si>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</si>
  <si>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</si>
  <si>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</si>
  <si>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</si>
  <si>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</si>
  <si>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</si>
  <si>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</si>
  <si>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</si>
  <si>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</si>
  <si>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</si>
  <si>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</si>
  <si>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</si>
  <si>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</si>
  <si>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</si>
  <si>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</si>
  <si>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</si>
  <si>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</si>
  <si>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</si>
  <si>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</si>
  <si>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</si>
  <si>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</si>
  <si>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</si>
  <si>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</si>
  <si>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</si>
  <si>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</si>
  <si>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</si>
  <si>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</si>
  <si>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</si>
  <si>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</si>
  <si>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</si>
  <si>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</si>
  <si>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</si>
  <si>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</si>
  <si>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</si>
  <si>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</si>
  <si>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</si>
  <si>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</si>
  <si>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</si>
  <si>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</si>
  <si>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</si>
  <si>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</si>
  <si>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</si>
  <si>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</si>
  <si>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</si>
  <si>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</si>
  <si>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</si>
  <si>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</si>
  <si>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</si>
  <si>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</si>
  <si>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</si>
  <si>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</si>
  <si>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</si>
  <si>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</si>
  <si>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</si>
  <si>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</si>
  <si>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</si>
  <si>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</si>
  <si>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</si>
  <si>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</si>
  <si>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</si>
  <si>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</si>
  <si>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</si>
  <si>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</si>
  <si>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</si>
  <si>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</si>
  <si>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</si>
  <si>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</si>
  <si>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</si>
  <si>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</si>
  <si>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</si>
  <si>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</si>
  <si>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</si>
  <si>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</si>
  <si>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</si>
  <si>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</si>
  <si>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</si>
  <si>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</si>
  <si>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</si>
  <si>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</si>
  <si>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</si>
  <si>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</si>
  <si>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</si>
  <si>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</si>
  <si>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</si>
  <si>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</si>
  <si>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</si>
  <si>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</si>
  <si>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</si>
  <si>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</si>
  <si>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</si>
  <si>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</si>
  <si>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</si>
  <si>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</si>
  <si>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</si>
  <si>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</si>
  <si>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</si>
  <si>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</si>
  <si>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</si>
  <si>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</si>
  <si>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</si>
  <si>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</si>
  <si>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</si>
  <si>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</si>
  <si>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</si>
  <si>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</si>
  <si>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</si>
  <si>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</si>
  <si>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</si>
  <si>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</si>
  <si>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</si>
  <si>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</si>
  <si>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</si>
  <si>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</si>
  <si>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</si>
  <si>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</si>
  <si>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</si>
  <si>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</si>
  <si>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</si>
  <si>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</si>
  <si>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</si>
  <si>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</si>
  <si>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</si>
  <si>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</si>
  <si>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</si>
  <si>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</si>
  <si>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</si>
  <si>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</si>
  <si>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</si>
  <si>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</si>
  <si>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</si>
  <si>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</si>
  <si>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</si>
  <si>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</si>
  <si>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</si>
  <si>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</si>
  <si>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</si>
  <si>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</si>
  <si>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</si>
  <si>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</si>
  <si>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</si>
  <si>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</si>
  <si>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</si>
  <si>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</si>
  <si>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</si>
  <si>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</si>
  <si>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</si>
  <si>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</si>
  <si>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</si>
  <si>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</si>
  <si>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</si>
  <si>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</si>
  <si>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</si>
  <si>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</si>
  <si>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</si>
  <si>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</si>
  <si>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</si>
  <si>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</si>
  <si>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</si>
  <si>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</si>
  <si>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</si>
  <si>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</si>
  <si>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</si>
  <si>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</si>
  <si>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</si>
  <si>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</si>
  <si>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</si>
  <si>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</si>
  <si>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</si>
  <si>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</si>
  <si>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</si>
  <si>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</si>
  <si>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</si>
  <si>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</si>
  <si>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</si>
  <si>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</si>
  <si>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</si>
  <si>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</si>
  <si>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</si>
  <si>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</si>
  <si>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</si>
  <si>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</si>
  <si>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</si>
  <si>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</si>
  <si>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</si>
  <si>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</si>
  <si>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</si>
  <si>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</si>
  <si>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</si>
  <si>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</si>
  <si>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</si>
  <si>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</si>
  <si>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</si>
  <si>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</si>
  <si>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</si>
  <si>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</si>
  <si>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</si>
  <si>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</si>
  <si>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</si>
  <si>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</si>
  <si>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</si>
  <si>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</si>
  <si>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</si>
  <si>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</si>
  <si>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</si>
  <si>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</si>
  <si>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</si>
  <si>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</si>
  <si>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</si>
  <si>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</si>
  <si>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</si>
  <si>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</si>
  <si>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</si>
  <si>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</si>
  <si>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</si>
  <si>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</si>
  <si>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</si>
  <si>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</si>
  <si>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</si>
  <si>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</si>
  <si>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</si>
  <si>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</si>
  <si>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</si>
  <si>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</si>
  <si>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</si>
  <si>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</si>
  <si>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</si>
  <si>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</si>
  <si>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</si>
  <si>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</si>
  <si>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</si>
  <si>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</si>
  <si>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</si>
  <si>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</si>
  <si>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</si>
  <si>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</si>
  <si>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</si>
  <si>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</si>
  <si>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</si>
  <si>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</si>
  <si>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</si>
  <si>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</si>
  <si>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</si>
  <si>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</si>
  <si>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</si>
  <si>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</si>
  <si>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</si>
  <si>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</si>
  <si>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</si>
  <si>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</si>
  <si>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</si>
  <si>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</si>
  <si>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</si>
  <si>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</si>
  <si>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</si>
  <si>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</si>
  <si>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</si>
  <si>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</si>
  <si>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</si>
  <si>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</si>
  <si>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</si>
  <si>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</si>
  <si>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</si>
  <si>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</si>
  <si>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</si>
  <si>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</si>
  <si>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</si>
  <si>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</si>
  <si>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</si>
  <si>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</si>
  <si>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</si>
  <si>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</si>
  <si>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</si>
  <si>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</si>
  <si>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</si>
  <si>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</si>
  <si>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</si>
  <si>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</si>
  <si>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</si>
  <si>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</si>
  <si>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</si>
  <si>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</si>
  <si>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</si>
  <si>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</si>
  <si>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</si>
  <si>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</si>
  <si>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</si>
  <si>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</si>
  <si>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</si>
  <si>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</si>
  <si>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</si>
  <si>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</si>
  <si>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</si>
  <si>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</si>
  <si>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</si>
  <si>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</si>
  <si>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</si>
  <si>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</si>
  <si>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</si>
  <si>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</si>
  <si>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</si>
  <si>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</si>
  <si>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</si>
  <si>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</si>
  <si>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</si>
  <si>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</si>
  <si>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</si>
  <si>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</si>
  <si>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</si>
  <si>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</si>
  <si>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</si>
  <si>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</si>
  <si>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</si>
  <si>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</si>
  <si>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</si>
  <si>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</si>
  <si>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</si>
  <si>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</si>
  <si>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</si>
  <si>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</si>
  <si>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</si>
  <si>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</si>
  <si>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</si>
  <si>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</si>
  <si>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</si>
  <si>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</si>
  <si>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</si>
  <si>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</si>
  <si>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</si>
  <si>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</si>
  <si>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</si>
  <si>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</si>
  <si>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</si>
  <si>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</si>
  <si>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</si>
  <si>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</si>
  <si>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</si>
  <si>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</si>
  <si>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</si>
  <si>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</si>
  <si>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</si>
  <si>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</si>
  <si>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</si>
  <si>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</si>
  <si>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</si>
  <si>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</si>
  <si>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</si>
  <si>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</si>
  <si>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</si>
  <si>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</si>
  <si>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</si>
  <si>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</si>
  <si>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</si>
  <si>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</si>
  <si>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</si>
  <si>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</si>
  <si>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</si>
  <si>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</si>
  <si>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</si>
  <si>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</si>
  <si>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</si>
  <si>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</si>
  <si>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</si>
  <si>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</si>
  <si>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</si>
  <si>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</si>
  <si>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</si>
  <si>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</si>
  <si>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</si>
  <si>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</si>
  <si>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</si>
  <si>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</si>
  <si>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</si>
  <si>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</si>
  <si>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</si>
  <si>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</si>
  <si>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</si>
  <si>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</si>
  <si>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</si>
  <si>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</si>
  <si>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</si>
  <si>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</si>
  <si>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</si>
  <si>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</si>
  <si>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</si>
  <si>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</si>
  <si>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</si>
  <si>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</si>
  <si>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</si>
  <si>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</si>
  <si>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</si>
  <si>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</si>
  <si>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</si>
  <si>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</si>
  <si>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</si>
  <si>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</si>
  <si>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</si>
  <si>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</si>
  <si>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</si>
  <si>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</si>
  <si>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</si>
  <si>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</si>
  <si>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</si>
  <si>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</si>
  <si>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</si>
  <si>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</si>
  <si>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</si>
  <si>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</si>
  <si>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</si>
  <si>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</si>
  <si>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</si>
  <si>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</si>
  <si>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</si>
  <si>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</si>
  <si>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</si>
  <si>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</si>
  <si>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</si>
  <si>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</si>
  <si>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</si>
  <si>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</si>
  <si>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</si>
  <si>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</si>
  <si>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</si>
  <si>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</si>
  <si>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</si>
  <si>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</si>
  <si>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</si>
  <si>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</si>
  <si>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</si>
  <si>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</si>
  <si>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</si>
  <si>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</si>
  <si>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</si>
  <si>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</si>
  <si>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</si>
  <si>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</si>
  <si>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</si>
  <si>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</si>
  <si>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</si>
  <si>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</si>
  <si>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</si>
  <si>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</si>
  <si>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</si>
  <si>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</si>
  <si>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</si>
  <si>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</si>
  <si>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</si>
  <si>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</si>
  <si>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</si>
  <si>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</si>
  <si>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</si>
  <si>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</si>
  <si>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</si>
  <si>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</si>
  <si>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</si>
  <si>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</si>
  <si>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</si>
  <si>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</si>
  <si>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</si>
  <si>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</si>
  <si>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</si>
  <si>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</si>
  <si>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</si>
  <si>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</si>
  <si>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</si>
  <si>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</si>
  <si>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</si>
  <si>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</si>
  <si>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</si>
  <si>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</si>
  <si>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</si>
  <si>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</si>
  <si>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</si>
  <si>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</si>
  <si>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</si>
  <si>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</si>
  <si>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</si>
  <si>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</si>
  <si>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</si>
  <si>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</si>
  <si>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</si>
  <si>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</si>
  <si>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</si>
  <si>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</si>
  <si>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</si>
  <si>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</si>
  <si>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</si>
  <si>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</si>
  <si>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</si>
  <si>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</si>
  <si>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</si>
  <si>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</si>
  <si>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</si>
  <si>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</si>
  <si>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</si>
  <si>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</si>
  <si>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</si>
  <si>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</si>
  <si>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</si>
  <si>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</si>
  <si>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</si>
  <si>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</si>
  <si>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</si>
  <si>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</si>
  <si>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</si>
  <si>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</si>
  <si>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</si>
  <si>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</si>
  <si>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</si>
  <si>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</si>
  <si>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</si>
  <si>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</si>
  <si>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</si>
  <si>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</si>
  <si>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</si>
  <si>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</si>
  <si>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</si>
  <si>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</si>
  <si>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</si>
  <si>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</si>
  <si>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</si>
  <si>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</si>
  <si>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</si>
  <si>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</si>
  <si>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</si>
  <si>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</si>
  <si>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</si>
  <si>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</si>
  <si>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</si>
  <si>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</si>
  <si>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</si>
  <si>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</si>
  <si>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</si>
  <si>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</si>
  <si>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</si>
  <si>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</si>
  <si>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</si>
  <si>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</si>
  <si>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</si>
  <si>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</si>
  <si>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</si>
  <si>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</si>
  <si>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</si>
  <si>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</si>
  <si>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</si>
  <si>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</si>
  <si>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</si>
  <si>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</si>
  <si>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</si>
  <si>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</si>
  <si>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</si>
  <si>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</si>
  <si>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</si>
  <si>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</si>
  <si>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</si>
  <si>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</si>
  <si>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</si>
  <si>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</si>
  <si>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</si>
  <si>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</si>
  <si>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</si>
  <si>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</si>
  <si>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</si>
  <si>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</si>
  <si>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</si>
  <si>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</si>
  <si>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</si>
  <si>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</si>
  <si>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</si>
  <si>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</si>
  <si>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</si>
  <si>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</si>
  <si>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</si>
  <si>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</si>
  <si>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</si>
  <si>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</si>
  <si>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</si>
  <si>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</si>
  <si>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</si>
  <si>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</si>
  <si>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</si>
  <si>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</si>
  <si>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</si>
  <si>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</si>
  <si>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</si>
  <si>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</si>
  <si>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</si>
  <si>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</si>
  <si>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</si>
  <si>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</si>
  <si>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</si>
  <si>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</si>
  <si>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</si>
  <si>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</si>
  <si>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</si>
  <si>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</si>
  <si>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</si>
  <si>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</si>
  <si>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</si>
  <si>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</si>
  <si>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</si>
  <si>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</si>
  <si>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</si>
  <si>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</si>
  <si>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</si>
  <si>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</si>
  <si>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</si>
  <si>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</si>
  <si>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</si>
  <si>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</si>
  <si>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</si>
  <si>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</si>
  <si>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</si>
  <si>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</si>
  <si>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</si>
  <si>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</si>
  <si>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</si>
  <si>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</si>
  <si>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</si>
  <si>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</si>
  <si>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</si>
  <si>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</si>
  <si>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</si>
  <si>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</si>
  <si>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</si>
  <si>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</si>
  <si>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</si>
  <si>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</si>
  <si>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</si>
  <si>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</si>
  <si>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</si>
  <si>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</si>
  <si>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</si>
  <si>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</si>
  <si>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</si>
  <si>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</si>
  <si>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</si>
  <si>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</si>
  <si>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</si>
  <si>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</si>
  <si>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</si>
  <si>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</si>
  <si>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</si>
  <si>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</si>
  <si>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</si>
  <si>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</si>
  <si>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</si>
  <si>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</si>
  <si>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</si>
  <si>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</si>
  <si>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</si>
  <si>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</si>
  <si>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</si>
  <si>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</si>
  <si>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</si>
  <si>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</si>
  <si>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</si>
  <si>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</si>
  <si>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</si>
  <si>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</si>
  <si>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</si>
  <si>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</si>
  <si>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</si>
  <si>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</si>
  <si>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</si>
  <si>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</si>
  <si>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</si>
  <si>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</si>
  <si>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</si>
  <si>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</si>
  <si>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</si>
  <si>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</si>
  <si>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</si>
  <si>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</si>
  <si>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</si>
  <si>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</si>
  <si>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</si>
  <si>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</si>
  <si>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</si>
  <si>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</si>
  <si>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</si>
  <si>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</si>
  <si>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</si>
  <si>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</si>
  <si>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</si>
  <si>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</si>
  <si>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</si>
  <si>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</si>
  <si>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</si>
  <si>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</si>
  <si>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</si>
  <si>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</si>
  <si>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</si>
  <si>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</si>
  <si>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</si>
  <si>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</si>
  <si>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</si>
  <si>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</si>
  <si>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</si>
  <si>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</si>
  <si>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</si>
  <si>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</si>
  <si>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</si>
  <si>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</si>
  <si>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</si>
  <si>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</si>
  <si>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</si>
  <si>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</si>
  <si>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</si>
  <si>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</si>
  <si>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</si>
  <si>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</si>
  <si>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</si>
  <si>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</si>
  <si>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</si>
  <si>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</si>
  <si>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</si>
  <si>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</si>
  <si>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</si>
  <si>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</si>
  <si>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</si>
  <si>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</si>
  <si>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</si>
  <si>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</si>
  <si>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</si>
  <si>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</si>
  <si>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</si>
  <si>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</si>
  <si>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</si>
  <si>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</si>
  <si>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</si>
  <si>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</si>
  <si>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</si>
  <si>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</si>
  <si>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</si>
  <si>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</si>
  <si>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</si>
  <si>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</si>
  <si>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</si>
  <si>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</si>
  <si>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</si>
  <si>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</si>
  <si>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</si>
  <si>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</si>
  <si>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</si>
  <si>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</si>
  <si>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</si>
  <si>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</si>
  <si>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</si>
  <si>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</si>
  <si>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</si>
  <si>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</si>
  <si>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</si>
  <si>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</si>
  <si>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</si>
  <si>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</si>
  <si>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</si>
  <si>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</si>
  <si>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</si>
  <si>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</si>
  <si>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</si>
  <si>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</si>
  <si>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</si>
  <si>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</si>
  <si>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</si>
  <si>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</si>
  <si>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</si>
  <si>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</si>
  <si>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</si>
  <si>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</si>
  <si>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</si>
  <si>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</si>
  <si>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</si>
  <si>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</si>
  <si>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</si>
  <si>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</si>
  <si>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</si>
  <si>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</si>
  <si>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</si>
  <si>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</si>
  <si>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</si>
  <si>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</si>
  <si>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</si>
  <si>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</si>
  <si>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</si>
  <si>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</si>
  <si>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</si>
  <si>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</si>
  <si>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</si>
  <si>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</si>
  <si>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</si>
  <si>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</si>
  <si>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</si>
  <si>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</si>
  <si>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</si>
  <si>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</si>
  <si>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</si>
  <si>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</si>
  <si>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</si>
  <si>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</si>
  <si>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</si>
  <si>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</si>
  <si>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</si>
  <si>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</si>
  <si>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</si>
  <si>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</si>
  <si>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</si>
  <si>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</si>
  <si>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</si>
  <si>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</si>
  <si>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</si>
  <si>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</si>
  <si>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</si>
  <si>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</si>
  <si>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</si>
  <si>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</si>
  <si>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</si>
  <si>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</si>
  <si>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</si>
  <si>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</si>
  <si>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</si>
  <si>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</si>
  <si>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</si>
  <si>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</si>
  <si>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</si>
  <si>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</si>
  <si>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</si>
  <si>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</si>
  <si>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</si>
  <si>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</si>
  <si>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</si>
  <si>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</si>
  <si>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</si>
  <si>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</si>
  <si>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</si>
  <si>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</si>
  <si>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</si>
  <si>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</si>
  <si>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</si>
  <si>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</si>
  <si>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</si>
  <si>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</si>
  <si>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</si>
  <si>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</si>
  <si>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</si>
  <si>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</si>
  <si>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</si>
  <si>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</si>
  <si>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</si>
  <si>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</si>
  <si>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</si>
  <si>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</si>
  <si>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</si>
  <si>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</si>
  <si>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</si>
  <si>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</si>
  <si>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</si>
  <si>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</si>
  <si>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</si>
  <si>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</si>
  <si>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</si>
  <si>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</si>
  <si>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</si>
  <si>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</si>
  <si>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</si>
  <si>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</si>
  <si>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</si>
  <si>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</si>
  <si>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</si>
  <si>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</si>
  <si>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</si>
  <si>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</si>
  <si>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</si>
  <si>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</si>
  <si>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</si>
  <si>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</si>
  <si>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</si>
  <si>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</si>
  <si>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</si>
  <si>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</si>
  <si>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</si>
  <si>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</si>
  <si>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</si>
  <si>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</si>
  <si>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</si>
  <si>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</si>
  <si>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</si>
  <si>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</si>
  <si>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</si>
  <si>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</si>
  <si>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</si>
  <si>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</si>
  <si>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</si>
  <si>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</si>
  <si>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</si>
  <si>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</si>
  <si>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</si>
  <si>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</si>
  <si>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</si>
  <si>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</si>
  <si>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</si>
  <si>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</si>
  <si>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</si>
  <si>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</si>
  <si>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</si>
  <si>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</si>
  <si>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</si>
  <si>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</si>
  <si>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</si>
  <si>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</si>
  <si>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</si>
  <si>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</si>
  <si>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</si>
  <si>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</si>
  <si>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</si>
  <si>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</si>
  <si>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</si>
  <si>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</si>
  <si>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</si>
  <si>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</si>
  <si>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</si>
  <si>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</si>
  <si>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</si>
  <si>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</si>
  <si>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</si>
  <si>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</si>
  <si>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</si>
  <si>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</si>
  <si>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</si>
  <si>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</si>
  <si>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</si>
  <si>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</si>
  <si>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</si>
  <si>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</si>
  <si>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</si>
  <si>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</si>
  <si>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</si>
  <si>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</si>
  <si>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</si>
  <si>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</si>
  <si>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</si>
  <si>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</si>
  <si>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</si>
  <si>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</si>
  <si>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</si>
  <si>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</si>
  <si>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</si>
  <si>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</si>
  <si>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</si>
  <si>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</si>
  <si>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</si>
  <si>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</si>
  <si>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</si>
  <si>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</si>
  <si>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</si>
  <si>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</si>
  <si>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</si>
  <si>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</si>
  <si>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</si>
  <si>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</si>
  <si>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</si>
  <si>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</si>
  <si>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</si>
  <si>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</si>
  <si>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</si>
  <si>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</si>
  <si>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</si>
  <si>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</si>
  <si>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</si>
  <si>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</si>
  <si>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</si>
  <si>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</si>
  <si>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</si>
  <si>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</si>
  <si>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</si>
  <si>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</si>
  <si>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</si>
  <si>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</si>
  <si>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</si>
  <si>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</si>
  <si>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</si>
  <si>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</si>
  <si>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</si>
  <si>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</si>
  <si>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</si>
  <si>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</si>
  <si>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</si>
  <si>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</si>
  <si>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</si>
  <si>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</si>
  <si>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</si>
  <si>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</si>
  <si>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</si>
  <si>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</si>
  <si>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</si>
  <si>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</si>
  <si>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</si>
  <si>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</si>
  <si>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</si>
  <si>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</si>
  <si>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</si>
  <si>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</si>
  <si>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</si>
  <si>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</si>
  <si>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</si>
  <si>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</si>
  <si>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</si>
  <si>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</si>
  <si>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</si>
  <si>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</si>
  <si>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</si>
  <si>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</si>
  <si>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</si>
  <si>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</si>
  <si>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</si>
  <si>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</si>
  <si>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</si>
  <si>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</si>
  <si>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</si>
  <si>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</si>
  <si>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</si>
  <si>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</si>
  <si>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</si>
  <si>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</si>
  <si>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</si>
  <si>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</si>
  <si>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</si>
  <si>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</si>
  <si>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</si>
  <si>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</si>
  <si>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</si>
  <si>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</si>
  <si>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</si>
  <si>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</si>
  <si>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</si>
  <si>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</si>
  <si>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</si>
  <si>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</si>
  <si>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</si>
  <si>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</si>
  <si>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</si>
  <si>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</si>
  <si>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</si>
  <si>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</si>
  <si>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</si>
  <si>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</si>
  <si>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</si>
  <si>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</si>
  <si>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</si>
  <si>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</si>
  <si>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</si>
  <si>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</si>
  <si>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</si>
  <si>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</si>
  <si>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</si>
  <si>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</si>
  <si>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</si>
  <si>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</si>
  <si>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</si>
  <si>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</si>
  <si>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</si>
  <si>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</si>
  <si>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</si>
  <si>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</si>
  <si>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</si>
  <si>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</si>
  <si>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</si>
  <si>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</si>
  <si>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</si>
  <si>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</si>
  <si>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</si>
  <si>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</si>
  <si>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</si>
  <si>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</si>
  <si>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</si>
  <si>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</si>
  <si>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</si>
  <si>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</si>
  <si>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</si>
  <si>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</si>
  <si>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</si>
  <si>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</si>
  <si>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</si>
  <si>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</si>
  <si>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</si>
  <si>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</si>
  <si>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</si>
  <si>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</si>
  <si>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</si>
  <si>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</si>
  <si>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</si>
  <si>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</si>
  <si>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</si>
  <si>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</si>
  <si>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</si>
  <si>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</si>
  <si>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</si>
  <si>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</si>
  <si>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</si>
  <si>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</si>
  <si>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</si>
  <si>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</si>
  <si>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</si>
  <si>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</si>
  <si>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</si>
  <si>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</si>
  <si>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</si>
  <si>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</si>
  <si>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</si>
  <si>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</si>
  <si>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</si>
  <si>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</si>
  <si>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</si>
  <si>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</si>
  <si>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</si>
  <si>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</si>
  <si>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</si>
  <si>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</si>
  <si>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</si>
  <si>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</si>
  <si>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</si>
  <si>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</si>
  <si>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</si>
  <si>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</si>
  <si>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</si>
  <si>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</si>
  <si>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</si>
  <si>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</si>
  <si>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</si>
  <si>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</si>
  <si>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</si>
  <si>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</si>
  <si>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</si>
  <si>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</si>
  <si>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</si>
  <si>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</si>
  <si>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</si>
  <si>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</si>
  <si>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</si>
  <si>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</si>
  <si>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</si>
  <si>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</si>
  <si>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</si>
  <si>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</si>
  <si>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</si>
  <si>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</si>
  <si>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</si>
  <si>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</si>
  <si>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</si>
  <si>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</si>
  <si>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</si>
  <si>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</si>
  <si>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</si>
  <si>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</si>
  <si>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</si>
  <si>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</si>
  <si>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</si>
  <si>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</si>
  <si>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</si>
  <si>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</si>
  <si>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</si>
  <si>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</si>
  <si>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</si>
  <si>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</si>
  <si>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</si>
  <si>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</si>
  <si>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</si>
  <si>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</si>
  <si>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</si>
  <si>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</si>
  <si>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</si>
  <si>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</si>
  <si>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</si>
  <si>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</si>
  <si>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</si>
  <si>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</si>
  <si>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</si>
  <si>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</si>
  <si>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</si>
  <si>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</si>
  <si>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</si>
  <si>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</si>
  <si>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</si>
  <si>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</si>
  <si>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</si>
  <si>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</si>
  <si>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</si>
  <si>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</si>
  <si>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</si>
  <si>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</si>
  <si>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</si>
  <si>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</si>
  <si>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</si>
  <si>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</si>
  <si>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</si>
  <si>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</si>
  <si>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</si>
  <si>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</si>
  <si>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</si>
  <si>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</si>
  <si>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</si>
  <si>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</si>
  <si>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</si>
  <si>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</si>
  <si>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</si>
  <si>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</si>
  <si>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</si>
  <si>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</si>
  <si>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</si>
  <si>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</si>
  <si>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</si>
  <si>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</si>
  <si>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</si>
  <si>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</si>
  <si>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</si>
  <si>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</si>
  <si>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</si>
  <si>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</si>
  <si>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</si>
  <si>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</si>
  <si>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</si>
  <si>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</si>
  <si>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</si>
  <si>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</si>
  <si>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</si>
  <si>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</si>
  <si>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</si>
  <si>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</si>
  <si>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</si>
  <si>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</si>
  <si>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</si>
  <si>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</si>
  <si>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</si>
  <si>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</si>
  <si>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</si>
  <si>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</si>
  <si>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</si>
  <si>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</si>
  <si>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</si>
  <si>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</si>
  <si>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</si>
  <si>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</si>
  <si>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</si>
  <si>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</si>
  <si>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</si>
  <si>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</si>
  <si>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</si>
  <si>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</si>
  <si>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</si>
  <si>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</si>
  <si>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</si>
  <si>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</si>
  <si>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</si>
  <si>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</si>
  <si>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</si>
  <si>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</si>
  <si>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</si>
  <si>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</si>
  <si>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</si>
  <si>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</si>
  <si>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</si>
  <si>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</si>
  <si>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</si>
  <si>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</si>
  <si>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</si>
  <si>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</si>
  <si>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</si>
  <si>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</si>
  <si>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</si>
  <si>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</si>
  <si>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</si>
  <si>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</si>
  <si>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</si>
  <si>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</si>
  <si>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</si>
  <si>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</si>
  <si>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</si>
  <si>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</si>
  <si>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</si>
  <si>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</si>
  <si>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</si>
  <si>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</si>
  <si>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</si>
  <si>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</si>
  <si>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</si>
  <si>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</si>
  <si>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</si>
  <si>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</si>
  <si>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</si>
  <si>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</si>
  <si>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</si>
  <si>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</si>
  <si>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</si>
  <si>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</si>
  <si>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</si>
  <si>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</si>
  <si>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</si>
  <si>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</si>
  <si>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</si>
  <si>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</si>
  <si>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</si>
  <si>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</si>
  <si>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</si>
  <si>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</si>
  <si>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</si>
  <si>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</si>
  <si>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</si>
  <si>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</si>
  <si>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</si>
  <si>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</si>
  <si>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</si>
  <si>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</si>
  <si>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</si>
  <si>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</si>
  <si>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</si>
  <si>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</si>
  <si>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</si>
  <si>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</si>
  <si>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</si>
  <si>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</si>
  <si>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</si>
  <si>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</si>
  <si>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</si>
  <si>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</si>
  <si>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</si>
  <si>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</si>
  <si>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</si>
  <si>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</si>
  <si>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</si>
  <si>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</si>
  <si>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</si>
  <si>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</si>
  <si>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</si>
  <si>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</si>
  <si>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</si>
  <si>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</si>
  <si>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</si>
  <si>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</si>
  <si>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</si>
  <si>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</si>
  <si>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</si>
  <si>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</si>
  <si>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</si>
  <si>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</si>
  <si>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</si>
  <si>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</si>
  <si>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</si>
  <si>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</si>
  <si>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</si>
  <si>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</si>
  <si>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</si>
  <si>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</si>
  <si>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</si>
  <si>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</si>
  <si>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</si>
  <si>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</si>
  <si>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</si>
  <si>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</si>
  <si>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</si>
  <si>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</si>
  <si>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</si>
  <si>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</si>
  <si>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</si>
  <si>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</si>
  <si>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</si>
  <si>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</si>
  <si>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</si>
  <si>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</si>
  <si>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</si>
  <si>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</si>
  <si>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</si>
  <si>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</si>
  <si>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</si>
  <si>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</si>
  <si>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</si>
  <si>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</si>
  <si>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</si>
  <si>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</si>
  <si>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</si>
  <si>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</si>
  <si>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</si>
  <si>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</si>
  <si>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</si>
  <si>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</si>
  <si>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</si>
  <si>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</si>
  <si>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</si>
  <si>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</si>
  <si>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</si>
  <si>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</si>
  <si>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</si>
  <si>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</si>
  <si>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</si>
  <si>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</si>
  <si>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</si>
  <si>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</si>
  <si>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</si>
  <si>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</si>
  <si>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</si>
  <si>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</si>
  <si>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</si>
  <si>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</si>
  <si>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</si>
  <si>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</si>
  <si>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</si>
  <si>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</si>
  <si>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</si>
  <si>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</si>
  <si>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</si>
  <si>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</si>
  <si>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</si>
  <si>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</si>
  <si>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</si>
  <si>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</si>
  <si>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</si>
  <si>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</si>
  <si>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</si>
  <si>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</si>
  <si>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</si>
  <si>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</si>
  <si>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</si>
  <si>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</si>
  <si>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</si>
  <si>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</si>
  <si>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</si>
  <si>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</si>
  <si>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</si>
  <si>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</si>
  <si>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</si>
  <si>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</si>
  <si>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</si>
  <si>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</si>
  <si>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</si>
  <si>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</si>
  <si>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</si>
  <si>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</si>
  <si>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</si>
  <si>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</si>
  <si>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</si>
  <si>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</si>
  <si>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</si>
  <si>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</si>
  <si>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</si>
  <si>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</si>
  <si>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</si>
  <si>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</si>
  <si>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</si>
  <si>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</si>
  <si>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</si>
  <si>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</si>
  <si>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</si>
  <si>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</si>
  <si>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</si>
  <si>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</si>
  <si>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</si>
  <si>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</si>
  <si>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</si>
  <si>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</si>
  <si>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</si>
  <si>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</si>
  <si>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</si>
  <si>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</si>
  <si>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</si>
  <si>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</si>
  <si>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</si>
  <si>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</si>
  <si>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</si>
  <si>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</si>
  <si>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</si>
  <si>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</si>
  <si>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</si>
  <si>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</si>
  <si>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</si>
  <si>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</si>
  <si>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</si>
  <si>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</si>
  <si>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</si>
  <si>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</si>
  <si>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</si>
  <si>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</si>
  <si>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</si>
  <si>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</si>
  <si>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</si>
  <si>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</si>
  <si>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</si>
  <si>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</si>
  <si>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</si>
  <si>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</si>
  <si>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</si>
  <si>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</si>
  <si>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</si>
  <si>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</si>
  <si>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</si>
  <si>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</si>
  <si>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</si>
  <si>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</si>
  <si>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</si>
  <si>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</si>
  <si>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</si>
  <si>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</si>
  <si>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</si>
  <si>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</si>
  <si>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</si>
  <si>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</si>
  <si>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</si>
  <si>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</si>
  <si>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</si>
  <si>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</si>
  <si>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</si>
  <si>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</si>
  <si>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</si>
  <si>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</si>
  <si>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</si>
  <si>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</si>
  <si>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</si>
  <si>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</si>
  <si>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</si>
  <si>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</si>
  <si>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</si>
  <si>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</si>
  <si>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</si>
  <si>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</si>
  <si>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</si>
  <si>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</si>
  <si>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</si>
  <si>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</si>
  <si>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</si>
  <si>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</si>
  <si>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</si>
  <si>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</si>
  <si>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</si>
  <si>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</si>
  <si>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</si>
  <si>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</si>
  <si>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</si>
  <si>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</si>
  <si>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</si>
  <si>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</si>
  <si>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</si>
  <si>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</si>
  <si>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</si>
  <si>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</si>
  <si>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</si>
  <si>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</si>
  <si>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</si>
  <si>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</si>
  <si>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</si>
  <si>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</si>
  <si>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</si>
  <si>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</si>
  <si>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</si>
  <si>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</si>
  <si>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</si>
  <si>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</si>
  <si>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</si>
  <si>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</si>
  <si>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</si>
  <si>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</si>
  <si>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</si>
  <si>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</si>
  <si>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</si>
  <si>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</si>
  <si>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</si>
  <si>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</si>
  <si>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</si>
  <si>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</si>
  <si>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</si>
  <si>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</si>
  <si>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</si>
  <si>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</si>
  <si>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</si>
  <si>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</si>
  <si>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</si>
  <si>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</si>
  <si>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</si>
  <si>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</si>
  <si>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</si>
  <si>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</si>
  <si>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</si>
  <si>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</si>
  <si>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</si>
  <si>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</si>
  <si>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</si>
  <si>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</si>
  <si>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</si>
  <si>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</si>
  <si>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</si>
  <si>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</si>
  <si>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</si>
  <si>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</si>
  <si>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</si>
  <si>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</si>
  <si>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</si>
  <si>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</si>
  <si>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</si>
  <si>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</si>
  <si>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</si>
  <si>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</si>
  <si>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</si>
  <si>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</si>
  <si>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</si>
  <si>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</si>
  <si>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</si>
  <si>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</si>
  <si>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</si>
  <si>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</si>
  <si>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</si>
  <si>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</si>
  <si>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</si>
  <si>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</si>
  <si>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</si>
  <si>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</si>
  <si>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</si>
  <si>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</si>
  <si>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</si>
  <si>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</si>
  <si>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</si>
  <si>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</si>
  <si>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</si>
  <si>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</si>
  <si>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</si>
  <si>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</si>
  <si>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</si>
  <si>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</si>
  <si>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</si>
  <si>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</si>
  <si>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</si>
  <si>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</si>
  <si>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</si>
  <si>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</si>
  <si>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</si>
  <si>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</si>
  <si>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</si>
  <si>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</si>
  <si>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</si>
  <si>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</si>
  <si>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</si>
  <si>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</si>
  <si>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</si>
  <si>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</si>
  <si>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</si>
  <si>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</si>
  <si>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</si>
  <si>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</si>
  <si>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</si>
  <si>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</si>
  <si>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</si>
  <si>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</si>
  <si>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</si>
  <si>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</si>
  <si>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</si>
  <si>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</si>
  <si>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</si>
  <si>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</si>
  <si>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</si>
  <si>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</si>
  <si>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</si>
  <si>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</si>
  <si>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</si>
  <si>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</si>
  <si>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</si>
  <si>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</si>
  <si>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</si>
  <si>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</si>
  <si>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</si>
  <si>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</si>
  <si>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</si>
  <si>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</si>
  <si>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</si>
  <si>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</si>
  <si>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</si>
  <si>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</si>
  <si>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</si>
  <si>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</si>
  <si>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</si>
  <si>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</si>
  <si>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</si>
  <si>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</si>
  <si>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</si>
  <si>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</si>
  <si>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</si>
  <si>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</si>
  <si>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</si>
  <si>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</si>
  <si>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</si>
  <si>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</si>
  <si>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</si>
  <si>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</si>
  <si>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</si>
  <si>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</si>
  <si>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</si>
  <si>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</si>
  <si>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</si>
  <si>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</si>
  <si>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</si>
  <si>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</si>
  <si>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</si>
  <si>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</si>
  <si>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</si>
  <si>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</si>
  <si>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</si>
  <si>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</si>
  <si>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</si>
  <si>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</si>
  <si>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</si>
  <si>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</si>
  <si>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</si>
  <si>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</si>
  <si>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</si>
  <si>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</si>
  <si>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</si>
  <si>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</si>
  <si>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</si>
  <si>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</si>
  <si>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</si>
  <si>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</si>
  <si>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</si>
  <si>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</si>
  <si>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</si>
  <si>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</si>
  <si>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</si>
  <si>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</si>
  <si>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</si>
  <si>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</si>
  <si>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</si>
  <si>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</si>
  <si>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</si>
  <si>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</si>
  <si>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</si>
  <si>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</si>
  <si>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</si>
  <si>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</si>
  <si>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</si>
  <si>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</si>
  <si>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</si>
  <si>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</si>
  <si>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</si>
  <si>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</si>
  <si>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</si>
  <si>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</si>
  <si>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</si>
  <si>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</si>
  <si>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</si>
  <si>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</si>
  <si>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</si>
  <si>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</si>
  <si>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</si>
  <si>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</si>
  <si>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</si>
  <si>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</si>
  <si>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</si>
  <si>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</si>
  <si>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</si>
  <si>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</si>
  <si>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</si>
  <si>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</si>
  <si>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</si>
  <si>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</si>
  <si>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</si>
  <si>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</si>
  <si>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</si>
  <si>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</si>
  <si>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</si>
  <si>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</si>
  <si>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</si>
  <si>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</si>
  <si>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</si>
  <si>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</si>
  <si>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</si>
  <si>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</si>
  <si>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</si>
  <si>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</si>
  <si>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</si>
  <si>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</si>
  <si>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</si>
  <si>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</si>
  <si>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</si>
  <si>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</si>
  <si>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</si>
  <si>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</si>
  <si>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</si>
  <si>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</si>
  <si>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</si>
  <si>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</si>
  <si>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</si>
  <si>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</si>
  <si>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</si>
  <si>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</si>
  <si>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</si>
  <si>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</si>
  <si>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</si>
  <si>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</si>
  <si>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</si>
  <si>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</si>
  <si>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</si>
  <si>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</si>
  <si>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</si>
  <si>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</si>
  <si>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</si>
  <si>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</si>
  <si>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</si>
  <si>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</si>
  <si>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</si>
  <si>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</si>
  <si>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</si>
  <si>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</si>
  <si>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</si>
  <si>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</si>
  <si>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</si>
  <si>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</si>
  <si>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</si>
  <si>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</si>
  <si>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</si>
  <si>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</si>
  <si>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</si>
  <si>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</si>
  <si>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</si>
  <si>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</si>
  <si>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</si>
  <si>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</si>
  <si>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</si>
  <si>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</si>
  <si>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</si>
  <si>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</si>
  <si>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</si>
  <si>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</si>
  <si>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</si>
  <si>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</si>
  <si>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</si>
  <si>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</si>
  <si>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</si>
  <si>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</si>
  <si>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</si>
  <si>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</si>
  <si>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</si>
  <si>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</si>
  <si>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</si>
  <si>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</si>
  <si>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</si>
  <si>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</si>
  <si>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</si>
  <si>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</si>
  <si>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</si>
  <si>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</si>
  <si>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</si>
  <si>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</si>
  <si>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</si>
  <si>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</si>
  <si>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</si>
  <si>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</si>
  <si>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</si>
  <si>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</si>
  <si>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</si>
  <si>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</si>
  <si>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</si>
  <si>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</si>
  <si>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</si>
  <si>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</si>
  <si>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</si>
  <si>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</si>
  <si>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</si>
  <si>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</si>
  <si>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</si>
  <si>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</si>
  <si>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</si>
  <si>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</si>
  <si>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</si>
  <si>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</si>
  <si>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</si>
  <si>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</si>
  <si>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</si>
  <si>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</si>
  <si>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</si>
  <si>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</si>
  <si>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</si>
  <si>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</si>
  <si>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</si>
  <si>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</si>
  <si>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</si>
  <si>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</si>
  <si>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</si>
  <si>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</si>
  <si>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</si>
  <si>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</si>
  <si>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</si>
  <si>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</si>
  <si>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</si>
  <si>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</si>
  <si>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</si>
  <si>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</si>
  <si>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</si>
  <si>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</si>
  <si>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</si>
  <si>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</si>
  <si>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</si>
  <si>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</si>
  <si>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</si>
  <si>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</si>
  <si>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</si>
  <si>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</si>
  <si>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</si>
  <si>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</si>
  <si>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</si>
  <si>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</si>
  <si>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</si>
  <si>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</si>
  <si>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</si>
  <si>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</si>
  <si>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</si>
  <si>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</si>
  <si>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</si>
  <si>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</si>
  <si>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</si>
  <si>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</si>
  <si>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</si>
  <si>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</si>
  <si>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</si>
  <si>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</si>
  <si>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</si>
  <si>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</si>
  <si>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</si>
  <si>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</si>
  <si>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</si>
  <si>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</si>
  <si>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</si>
  <si>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</si>
  <si>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</si>
  <si>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</si>
  <si>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</si>
  <si>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</si>
  <si>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</si>
  <si>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</si>
  <si>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</si>
  <si>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</si>
  <si>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</si>
  <si>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</si>
  <si>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</si>
  <si>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</si>
  <si>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</si>
  <si>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</si>
  <si>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</si>
  <si>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</si>
  <si>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</si>
  <si>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</si>
  <si>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</si>
  <si>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</si>
  <si>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</si>
  <si>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</si>
  <si>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</si>
  <si>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</si>
  <si>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</si>
  <si>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</si>
  <si>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</si>
  <si>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</si>
  <si>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</si>
  <si>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</si>
  <si>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</si>
  <si>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</si>
  <si>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</si>
  <si>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</si>
  <si>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</si>
  <si>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</si>
  <si>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</si>
  <si>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</si>
  <si>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</si>
  <si>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</si>
  <si>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</si>
  <si>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</si>
  <si>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</si>
  <si>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</si>
  <si>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</si>
  <si>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</si>
  <si>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</si>
  <si>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</si>
  <si>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</si>
  <si>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</si>
  <si>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</si>
  <si>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</si>
  <si>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</si>
  <si>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</si>
  <si>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</si>
  <si>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</si>
  <si>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</si>
  <si>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</si>
  <si>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</si>
  <si>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</si>
  <si>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</si>
  <si>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</si>
  <si>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</si>
  <si>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</si>
  <si>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</si>
  <si>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</si>
  <si>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</si>
  <si>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</si>
  <si>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</si>
  <si>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</si>
  <si>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</si>
  <si>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</si>
  <si>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</si>
  <si>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</si>
  <si>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</si>
  <si>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</si>
  <si>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</si>
  <si>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</si>
  <si>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</si>
  <si>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</si>
  <si>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</si>
  <si>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</si>
  <si>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</si>
  <si>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</si>
  <si>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</si>
  <si>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</si>
  <si>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</si>
  <si>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</si>
  <si>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</si>
  <si>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</si>
  <si>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</si>
  <si>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</si>
  <si>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</si>
  <si>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</si>
  <si>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</si>
  <si>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</si>
  <si>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</si>
  <si>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</si>
  <si>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</si>
  <si>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</si>
  <si>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</si>
  <si>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</si>
  <si>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</si>
  <si>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</si>
  <si>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</si>
  <si>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</si>
  <si>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</si>
  <si>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</si>
  <si>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</si>
  <si>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</si>
  <si>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</si>
  <si>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</si>
  <si>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</si>
  <si>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</si>
  <si>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</si>
  <si>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</si>
  <si>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</si>
  <si>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</si>
  <si>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</si>
  <si>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</si>
  <si>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</si>
  <si>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</si>
  <si>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</si>
  <si>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</si>
  <si>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</si>
  <si>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</si>
  <si>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</si>
  <si>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</si>
  <si>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</si>
  <si>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</si>
  <si>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</si>
  <si>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</si>
  <si>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</si>
  <si>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</si>
  <si>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</si>
  <si>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</si>
  <si>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</si>
  <si>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</si>
  <si>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</si>
  <si>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</si>
  <si>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</si>
  <si>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</si>
  <si>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</si>
  <si>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</si>
  <si>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</si>
  <si>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</si>
  <si>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</si>
  <si>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</si>
  <si>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</si>
  <si>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</si>
  <si>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</si>
  <si>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</si>
  <si>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</si>
  <si>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</si>
  <si>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</si>
  <si>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</si>
  <si>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</si>
  <si>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</si>
  <si>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</si>
  <si>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</si>
  <si>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</si>
  <si>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</si>
  <si>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</si>
  <si>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</si>
  <si>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</si>
  <si>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</si>
  <si>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</si>
  <si>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</si>
  <si>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</si>
  <si>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</si>
  <si>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</si>
  <si>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</si>
  <si>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</si>
  <si>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</si>
  <si>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</si>
  <si>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</si>
  <si>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</si>
  <si>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</si>
  <si>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</si>
  <si>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</si>
  <si>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</si>
  <si>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</si>
  <si>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</si>
  <si>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</si>
  <si>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</si>
  <si>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</si>
  <si>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</si>
  <si>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</si>
  <si>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</si>
  <si>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</si>
  <si>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</si>
  <si>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</si>
  <si>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</si>
  <si>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</si>
  <si>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</si>
  <si>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</si>
  <si>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</si>
  <si>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</si>
  <si>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</si>
  <si>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</si>
  <si>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</si>
  <si>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</si>
  <si>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</si>
  <si>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</si>
  <si>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</si>
  <si>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</si>
  <si>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</si>
  <si>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</si>
  <si>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</si>
  <si>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</si>
  <si>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</si>
  <si>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</si>
  <si>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</si>
  <si>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</si>
  <si>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</si>
  <si>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</si>
  <si>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</si>
  <si>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</si>
  <si>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</si>
  <si>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</si>
  <si>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</si>
  <si>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</si>
  <si>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</si>
  <si>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</si>
  <si>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</si>
  <si>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</si>
  <si>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</si>
  <si>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</si>
  <si>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</si>
  <si>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</si>
  <si>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</si>
  <si>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</si>
  <si>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</si>
  <si>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</si>
  <si>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</si>
  <si>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</si>
  <si>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</si>
  <si>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</si>
  <si>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</si>
  <si>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</si>
  <si>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</si>
  <si>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</si>
  <si>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</si>
  <si>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</si>
  <si>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</si>
  <si>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</si>
  <si>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</si>
  <si>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</si>
  <si>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</si>
  <si>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</si>
  <si>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</si>
  <si>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</si>
  <si>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</si>
  <si>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</si>
  <si>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</si>
  <si>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</si>
  <si>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</si>
  <si>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</si>
  <si>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</si>
  <si>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</si>
  <si>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</si>
  <si>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</si>
  <si>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</si>
  <si>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</si>
  <si>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</si>
  <si>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</si>
  <si>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</si>
  <si>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</si>
  <si>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</si>
  <si>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</si>
  <si>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</si>
  <si>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</si>
  <si>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</si>
  <si>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</si>
  <si>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</si>
  <si>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</si>
  <si>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</si>
  <si>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</si>
  <si>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</si>
  <si>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</si>
  <si>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</si>
  <si>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</si>
  <si>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</si>
  <si>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</si>
  <si>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</si>
  <si>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</si>
  <si>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</si>
  <si>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</si>
  <si>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</si>
  <si>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</si>
  <si>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</si>
  <si>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</si>
  <si>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</si>
  <si>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</si>
  <si>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</si>
  <si>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</si>
  <si>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</si>
  <si>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</si>
  <si>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</si>
  <si>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</si>
  <si>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</si>
  <si>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</si>
  <si>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</si>
  <si>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</si>
  <si>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</si>
  <si>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</si>
  <si>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</si>
  <si>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</si>
  <si>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</si>
  <si>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</si>
  <si>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</si>
  <si>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</si>
  <si>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</si>
  <si>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</si>
  <si>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</si>
  <si>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</si>
  <si>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</si>
  <si>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</si>
  <si>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</si>
  <si>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</si>
  <si>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</si>
  <si>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</si>
  <si>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</si>
  <si>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</si>
  <si>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</si>
  <si>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</si>
  <si>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</si>
  <si>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</si>
  <si>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</si>
  <si>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</si>
  <si>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</si>
  <si>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</si>
  <si>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</si>
  <si>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</si>
  <si>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</si>
  <si>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</si>
  <si>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</si>
  <si>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</si>
  <si>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</si>
  <si>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</si>
  <si>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</si>
  <si>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</si>
  <si>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</si>
  <si>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</si>
  <si>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</si>
  <si>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</si>
  <si>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</si>
  <si>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</si>
  <si>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</si>
  <si>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</si>
  <si>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</si>
  <si>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</si>
  <si>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</si>
  <si>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</si>
  <si>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</si>
  <si>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</si>
  <si>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</si>
  <si>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</si>
  <si>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</si>
  <si>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</si>
  <si>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</si>
  <si>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</si>
  <si>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</si>
  <si>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</si>
  <si>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</si>
  <si>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</si>
  <si>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</si>
  <si>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</si>
  <si>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</si>
  <si>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</si>
  <si>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</si>
  <si>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</si>
  <si>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</si>
  <si>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</si>
  <si>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</si>
  <si>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</si>
  <si>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</si>
  <si>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</si>
  <si>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</si>
  <si>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</si>
  <si>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</si>
  <si>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</si>
  <si>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</si>
  <si>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</si>
  <si>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</si>
  <si>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</si>
  <si>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</si>
  <si>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</si>
  <si>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</si>
  <si>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</si>
  <si>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</si>
  <si>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</si>
  <si>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</si>
  <si>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</si>
  <si>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</si>
  <si>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</si>
  <si>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</si>
  <si>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</si>
  <si>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</si>
  <si>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</si>
  <si>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</si>
  <si>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</si>
  <si>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</si>
  <si>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</si>
  <si>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</si>
  <si>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</si>
  <si>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</si>
  <si>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</si>
  <si>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</si>
  <si>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</si>
  <si>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</si>
  <si>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</si>
  <si>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</si>
  <si>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</si>
  <si>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</si>
  <si>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</si>
  <si>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</si>
  <si>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</si>
  <si>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</si>
  <si>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</si>
  <si>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</si>
  <si>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</si>
  <si>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</si>
  <si>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</si>
  <si>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</si>
  <si>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</si>
  <si>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</si>
  <si>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</si>
  <si>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</si>
  <si>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</si>
  <si>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</si>
  <si>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</si>
  <si>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</si>
  <si>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</si>
  <si>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</si>
  <si>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</si>
  <si>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</si>
  <si>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</si>
  <si>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</si>
  <si>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</si>
  <si>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</si>
  <si>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</si>
  <si>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</si>
  <si>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</si>
  <si>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</si>
  <si>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</si>
  <si>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</si>
  <si>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</si>
  <si>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</si>
  <si>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</si>
  <si>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</si>
  <si>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</si>
  <si>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</si>
  <si>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</si>
  <si>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</si>
  <si>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</si>
  <si>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</si>
  <si>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</si>
  <si>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</si>
  <si>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</si>
  <si>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</si>
  <si>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</si>
  <si>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</si>
  <si>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</si>
  <si>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</si>
  <si>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</si>
  <si>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</si>
  <si>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</si>
  <si>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</si>
  <si>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</si>
  <si>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</si>
  <si>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</si>
  <si>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</si>
  <si>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</si>
  <si>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</si>
  <si>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</si>
  <si>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</si>
  <si>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</si>
  <si>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</si>
  <si>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</si>
  <si>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</si>
  <si>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</si>
  <si>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</si>
  <si>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</si>
  <si>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</si>
  <si>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</si>
  <si>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</si>
  <si>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</si>
  <si>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</si>
  <si>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</si>
  <si>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</si>
  <si>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</si>
  <si>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</si>
  <si>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</si>
  <si>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</si>
  <si>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</si>
  <si>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</si>
  <si>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</si>
  <si>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</si>
  <si>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</si>
  <si>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</si>
  <si>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</si>
  <si>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</si>
  <si>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</si>
  <si>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</si>
  <si>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</si>
  <si>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</si>
  <si>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</si>
  <si>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</si>
  <si>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</si>
  <si>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</si>
  <si>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</si>
  <si>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</si>
  <si>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</si>
  <si>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</si>
  <si>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</si>
  <si>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</si>
  <si>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</si>
  <si>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</si>
  <si>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</si>
  <si>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</si>
  <si>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</si>
  <si>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</si>
  <si>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</si>
  <si>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</si>
  <si>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</si>
  <si>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</si>
  <si>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</si>
  <si>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</si>
  <si>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</si>
  <si>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</si>
  <si>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</si>
  <si>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</si>
  <si>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</si>
  <si>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</si>
  <si>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</si>
  <si>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</si>
  <si>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</si>
  <si>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</si>
  <si>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</si>
  <si>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</si>
  <si>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</si>
  <si>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</si>
  <si>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</si>
  <si>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</si>
  <si>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</si>
  <si>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</si>
  <si>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</si>
  <si>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</si>
  <si>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</si>
  <si>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</si>
  <si>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</si>
  <si>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</si>
  <si>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</si>
  <si>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</si>
  <si>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</si>
  <si>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</si>
  <si>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</si>
  <si>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</si>
  <si>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</si>
  <si>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</si>
  <si>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</si>
  <si>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</si>
  <si>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</si>
  <si>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</si>
  <si>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</si>
  <si>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</si>
  <si>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</si>
  <si>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</si>
  <si>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</si>
  <si>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</si>
  <si>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</si>
  <si>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</si>
  <si>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</si>
  <si>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</si>
  <si>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</si>
  <si>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</si>
  <si>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</si>
  <si>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</si>
  <si>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</si>
  <si>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</si>
  <si>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</si>
  <si>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</si>
  <si>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</si>
  <si>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</si>
  <si>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</si>
  <si>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</si>
  <si>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</si>
  <si>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</si>
  <si>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</si>
  <si>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</si>
  <si>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</si>
  <si>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</si>
  <si>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</si>
  <si>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</si>
  <si>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</si>
  <si>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</si>
  <si>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</si>
  <si>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</si>
  <si>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</si>
  <si>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</si>
  <si>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</si>
  <si>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</si>
  <si>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</si>
  <si>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</si>
  <si>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</si>
  <si>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</si>
  <si>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</si>
  <si>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</si>
  <si>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</si>
  <si>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</si>
  <si>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</si>
  <si>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</si>
  <si>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</si>
  <si>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</si>
  <si>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</si>
  <si>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</si>
  <si>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</si>
  <si>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</si>
  <si>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</si>
  <si>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</si>
  <si>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</si>
  <si>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</si>
  <si>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</si>
  <si>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</si>
  <si>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</si>
  <si>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</si>
  <si>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</si>
  <si>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</si>
  <si>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</si>
  <si>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</si>
  <si>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</si>
  <si>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</si>
  <si>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</si>
  <si>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</si>
  <si>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</si>
  <si>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</si>
  <si>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</si>
  <si>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</si>
  <si>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</si>
  <si>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</si>
  <si>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</si>
  <si>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</si>
  <si>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</si>
  <si>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</si>
  <si>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</si>
  <si>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</si>
  <si>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</si>
  <si>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</si>
  <si>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</si>
  <si>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</si>
  <si>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</si>
  <si>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</si>
  <si>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</si>
  <si>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</si>
  <si>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</si>
  <si>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</si>
  <si>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</si>
  <si>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</si>
  <si>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</si>
  <si>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</si>
  <si>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</si>
  <si>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</si>
  <si>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</si>
  <si>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</si>
  <si>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</si>
  <si>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</si>
  <si>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</si>
  <si>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</si>
  <si>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</si>
  <si>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</si>
  <si>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</si>
  <si>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</si>
  <si>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</si>
  <si>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</si>
  <si>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</si>
  <si>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</si>
  <si>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</si>
  <si>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</si>
  <si>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</si>
  <si>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</si>
  <si>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</si>
  <si>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</si>
  <si>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</si>
  <si>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</si>
  <si>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</si>
  <si>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</si>
  <si>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</si>
  <si>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</si>
  <si>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</si>
  <si>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</si>
  <si>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</si>
  <si>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</si>
  <si>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</si>
  <si>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</si>
  <si>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</si>
  <si>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</si>
  <si>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</si>
  <si>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</si>
  <si>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</si>
  <si>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</si>
  <si>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</si>
  <si>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</si>
  <si>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</si>
  <si>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</si>
  <si>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</si>
  <si>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</si>
  <si>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</si>
  <si>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</si>
  <si>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</si>
  <si>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</si>
  <si>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</si>
  <si>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</si>
  <si>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</si>
  <si>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</si>
  <si>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</si>
  <si>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</si>
  <si>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</si>
  <si>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</si>
  <si>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</si>
  <si>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</si>
  <si>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</si>
  <si>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</si>
  <si>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</si>
  <si>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</si>
  <si>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</si>
  <si>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</si>
  <si>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</si>
  <si>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</si>
  <si>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</si>
  <si>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</si>
  <si>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</si>
  <si>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</si>
  <si>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</si>
  <si>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</si>
  <si>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</si>
  <si>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</si>
  <si>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</si>
  <si>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</si>
  <si>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</si>
  <si>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</si>
  <si>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</si>
  <si>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</si>
  <si>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</si>
  <si>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</si>
  <si>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</si>
  <si>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</si>
  <si>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</si>
  <si>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</si>
  <si>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</si>
  <si>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</si>
  <si>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</si>
  <si>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</si>
  <si>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</si>
  <si>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</si>
  <si>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</si>
  <si>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</si>
  <si>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</si>
  <si>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</si>
  <si>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</si>
  <si>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</si>
  <si>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</si>
  <si>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</si>
  <si>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</si>
  <si>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</si>
  <si>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</si>
  <si>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</si>
  <si>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</si>
  <si>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</si>
  <si>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</si>
  <si>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</si>
  <si>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</si>
  <si>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</si>
  <si>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</si>
  <si>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</si>
  <si>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</si>
  <si>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</si>
  <si>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</si>
  <si>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</si>
  <si>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</si>
  <si>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</si>
  <si>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</si>
  <si>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</si>
  <si>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</si>
  <si>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</si>
  <si>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</si>
  <si>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</si>
  <si>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</si>
  <si>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</si>
  <si>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</si>
  <si>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</si>
  <si>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</si>
  <si>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</si>
  <si>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</si>
  <si>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</si>
  <si>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</si>
  <si>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</si>
  <si>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</si>
  <si>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</si>
  <si>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</si>
  <si>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</si>
  <si>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</si>
  <si>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</si>
  <si>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</si>
  <si>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</si>
  <si>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</si>
  <si>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</si>
  <si>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</si>
  <si>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</si>
  <si>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</si>
  <si>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</si>
  <si>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</si>
  <si>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</si>
  <si>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</si>
  <si>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</si>
  <si>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</si>
  <si>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</si>
  <si>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</si>
  <si>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</si>
  <si>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</si>
  <si>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</si>
  <si>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</si>
  <si>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</si>
  <si>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</si>
  <si>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</si>
  <si>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</si>
  <si>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</si>
  <si>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</si>
  <si>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</si>
  <si>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</si>
  <si>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</si>
  <si>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</si>
  <si>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</si>
  <si>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</si>
  <si>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</si>
  <si>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</si>
  <si>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</si>
  <si>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</si>
  <si>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</si>
  <si>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</si>
  <si>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</si>
  <si>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</si>
  <si>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</si>
  <si>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</si>
  <si>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</si>
  <si>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</si>
  <si>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</si>
  <si>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</si>
  <si>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</si>
  <si>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</si>
  <si>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</si>
  <si>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</si>
  <si>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</si>
  <si>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</si>
  <si>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</si>
  <si>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</si>
  <si>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</si>
  <si>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</si>
  <si>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</si>
  <si>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</si>
  <si>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</si>
  <si>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</si>
  <si>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</si>
  <si>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</si>
  <si>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</si>
  <si>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</si>
  <si>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</si>
  <si>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</si>
  <si>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</si>
  <si>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</si>
  <si>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</si>
  <si>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</si>
  <si>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</si>
  <si>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</si>
  <si>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</si>
  <si>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</si>
  <si>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</si>
  <si>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</si>
  <si>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</si>
  <si>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</si>
  <si>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</si>
  <si>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</si>
  <si>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</si>
  <si>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</si>
  <si>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</si>
  <si>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</si>
  <si>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</si>
  <si>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</si>
  <si>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</si>
  <si>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</si>
  <si>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</si>
  <si>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</si>
  <si>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</si>
  <si>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</si>
  <si>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</si>
  <si>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</si>
  <si>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</si>
  <si>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</si>
  <si>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</si>
  <si>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</si>
  <si>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</si>
  <si>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</si>
  <si>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</si>
  <si>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</si>
  <si>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</si>
  <si>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</si>
  <si>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</si>
  <si>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</si>
  <si>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</si>
  <si>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</si>
  <si>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</si>
  <si>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</si>
  <si>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</si>
  <si>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</si>
  <si>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</si>
  <si>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</si>
  <si>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</si>
  <si>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</si>
  <si>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</si>
  <si>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</si>
  <si>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</si>
  <si>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</si>
  <si>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</si>
  <si>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</si>
  <si>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</si>
  <si>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</si>
  <si>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</si>
  <si>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</si>
  <si>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</si>
  <si>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</si>
  <si>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</si>
  <si>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</si>
  <si>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</si>
  <si>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</si>
  <si>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</si>
  <si>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</si>
  <si>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</si>
  <si>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</si>
  <si>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</si>
  <si>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</si>
  <si>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</si>
  <si>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</si>
  <si>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</si>
  <si>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</si>
  <si>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</si>
  <si>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</si>
  <si>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</si>
  <si>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</si>
  <si>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</si>
  <si>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</si>
  <si>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</si>
  <si>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</si>
  <si>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</si>
  <si>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</si>
  <si>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</si>
  <si>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</si>
  <si>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</si>
  <si>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</si>
  <si>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</si>
  <si>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</si>
  <si>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</si>
  <si>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</si>
  <si>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</si>
  <si>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</si>
  <si>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</si>
  <si>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</si>
  <si>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</si>
  <si>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</si>
  <si>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</si>
  <si>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</si>
  <si>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</si>
  <si>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</si>
  <si>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</si>
  <si>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</si>
  <si>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</si>
  <si>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</si>
  <si>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</si>
  <si>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</si>
  <si>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</si>
  <si>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</si>
  <si>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</si>
  <si>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</si>
  <si>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</si>
  <si>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</si>
  <si>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</si>
  <si>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</si>
  <si>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</si>
  <si>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</si>
  <si>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</si>
  <si>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</si>
  <si>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</si>
  <si>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</si>
  <si>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</si>
  <si>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</si>
  <si>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</si>
  <si>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</si>
  <si>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</si>
  <si>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</si>
  <si>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</si>
  <si>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</si>
  <si>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</si>
  <si>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</si>
  <si>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</si>
  <si>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</si>
  <si>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</si>
  <si>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</si>
  <si>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</si>
  <si>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</si>
  <si>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</si>
  <si>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</si>
  <si>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</si>
  <si>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</si>
  <si>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</si>
  <si>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</si>
  <si>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</si>
  <si>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</si>
  <si>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</si>
  <si>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</si>
  <si>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</si>
  <si>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</si>
  <si>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</si>
  <si>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</si>
  <si>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</si>
  <si>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</si>
  <si>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</si>
  <si>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</si>
  <si>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</si>
  <si>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</si>
  <si>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</si>
  <si>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</si>
  <si>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</si>
  <si>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</si>
  <si>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</si>
  <si>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</si>
  <si>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</si>
  <si>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</si>
  <si>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</si>
  <si>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</si>
  <si>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</si>
  <si>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</si>
  <si>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</si>
  <si>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</si>
  <si>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</si>
  <si>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</si>
  <si>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</si>
  <si>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</si>
  <si>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</si>
  <si>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</si>
  <si>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</si>
  <si>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</si>
  <si>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</si>
  <si>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</si>
  <si>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</si>
  <si>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</si>
  <si>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</si>
  <si>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</si>
  <si>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</si>
  <si>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</si>
  <si>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</si>
  <si>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</si>
  <si>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</si>
  <si>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</si>
  <si>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</si>
  <si>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</si>
  <si>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</si>
  <si>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</si>
  <si>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</si>
  <si>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</si>
  <si>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</si>
  <si>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</si>
  <si>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</si>
  <si>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</si>
  <si>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</si>
  <si>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</si>
  <si>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</si>
  <si>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</si>
  <si>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</si>
  <si>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</si>
  <si>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</si>
  <si>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</si>
  <si>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</si>
  <si>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</si>
  <si>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</si>
  <si>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</si>
  <si>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</si>
  <si>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</si>
  <si>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</si>
  <si>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</si>
  <si>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</si>
  <si>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</si>
  <si>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</si>
  <si>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</si>
  <si>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</si>
  <si>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</si>
  <si>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</si>
  <si>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</si>
  <si>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</si>
  <si>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</si>
  <si>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</si>
  <si>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</si>
  <si>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</si>
  <si>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</si>
  <si>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</si>
  <si>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</si>
  <si>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</si>
  <si>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</si>
  <si>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</si>
  <si>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</si>
  <si>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</si>
  <si>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</si>
  <si>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</si>
  <si>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</si>
  <si>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</si>
  <si>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</si>
  <si>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</si>
  <si>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</si>
  <si>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</si>
  <si>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</si>
  <si>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</si>
  <si>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</si>
  <si>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</si>
  <si>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</si>
  <si>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</si>
  <si>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</si>
  <si>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</si>
  <si>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</si>
  <si>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</si>
  <si>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</si>
  <si>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</si>
  <si>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</si>
  <si>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</si>
  <si>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</si>
  <si>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</si>
  <si>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</si>
  <si>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</si>
  <si>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</si>
  <si>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</si>
  <si>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</si>
  <si>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</si>
  <si>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</si>
  <si>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</si>
  <si>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</si>
  <si>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</si>
  <si>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</si>
  <si>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</si>
  <si>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</si>
  <si>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</si>
  <si>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</si>
  <si>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</si>
  <si>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</si>
  <si>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</si>
  <si>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</si>
  <si>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</si>
  <si>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</si>
  <si>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</si>
  <si>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</si>
  <si>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</si>
  <si>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</si>
  <si>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</si>
  <si>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</si>
  <si>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</si>
  <si>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</si>
  <si>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</si>
  <si>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</si>
  <si>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</si>
  <si>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</si>
  <si>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</si>
  <si>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</si>
  <si>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</si>
  <si>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</si>
  <si>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</si>
  <si>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</si>
  <si>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</si>
  <si>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</si>
  <si>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</si>
  <si>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</si>
  <si>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</si>
  <si>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</si>
  <si>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</si>
  <si>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</si>
  <si>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</si>
  <si>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</si>
  <si>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</si>
  <si>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</si>
  <si>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</si>
  <si>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</si>
  <si>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</si>
  <si>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</si>
  <si>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</si>
  <si>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</si>
  <si>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</si>
  <si>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</si>
  <si>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</si>
  <si>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</si>
  <si>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</si>
  <si>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</si>
  <si>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</si>
  <si>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</si>
  <si>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</si>
  <si>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</si>
  <si>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</si>
  <si>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</si>
  <si>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</si>
  <si>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</si>
  <si>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</si>
  <si>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</si>
  <si>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</si>
  <si>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</si>
  <si>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</si>
  <si>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</si>
  <si>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</si>
  <si>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</si>
  <si>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</si>
  <si>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</si>
  <si>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</si>
  <si>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</si>
  <si>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</si>
  <si>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</si>
  <si>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</si>
  <si>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</si>
  <si>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</si>
  <si>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</si>
  <si>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</si>
  <si>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</si>
  <si>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</si>
  <si>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</si>
  <si>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</si>
  <si>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</si>
  <si>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</si>
  <si>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</si>
  <si>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</si>
  <si>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</si>
  <si>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</si>
  <si>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</si>
  <si>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</si>
  <si>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</si>
  <si>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</si>
  <si>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</si>
  <si>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</si>
  <si>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</si>
  <si>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</si>
  <si>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</si>
  <si>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</si>
  <si>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</si>
  <si>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</si>
  <si>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</si>
  <si>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</si>
  <si>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</si>
  <si>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</si>
  <si>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</si>
  <si>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</si>
  <si>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</si>
  <si>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</si>
  <si>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</si>
  <si>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</si>
  <si>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</si>
  <si>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</si>
  <si>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</si>
  <si>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</si>
  <si>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</si>
  <si>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</si>
  <si>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</si>
  <si>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</si>
  <si>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</si>
  <si>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</si>
  <si>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</si>
  <si>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</si>
  <si>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</si>
  <si>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</si>
  <si>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</si>
  <si>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</si>
  <si>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</si>
  <si>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</si>
  <si>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</si>
  <si>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</si>
  <si>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</si>
  <si>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</si>
  <si>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</si>
  <si>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</si>
  <si>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</si>
  <si>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</si>
  <si>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</si>
  <si>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</si>
  <si>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</si>
  <si>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</si>
  <si>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</si>
  <si>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</si>
  <si>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</si>
  <si>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</si>
  <si>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</si>
  <si>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</si>
  <si>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</si>
  <si>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</si>
  <si>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</si>
  <si>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</si>
  <si>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</si>
  <si>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</si>
  <si>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</si>
  <si>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</si>
  <si>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</si>
  <si>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</si>
  <si>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</si>
  <si>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</si>
  <si>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</si>
  <si>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</si>
  <si>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</si>
  <si>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</si>
  <si>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</si>
  <si>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</si>
  <si>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</si>
  <si>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</si>
  <si>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</si>
  <si>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</si>
  <si>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</si>
  <si>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</si>
  <si>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</si>
  <si>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</si>
  <si>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</si>
  <si>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</si>
  <si>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</si>
  <si>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</si>
  <si>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</si>
  <si>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</si>
  <si>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</si>
  <si>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</si>
  <si>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</si>
  <si>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</si>
  <si>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</si>
  <si>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</si>
  <si>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</si>
  <si>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</si>
  <si>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</si>
  <si>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</si>
  <si>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</si>
  <si>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</si>
  <si>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</si>
  <si>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</si>
  <si>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</si>
  <si>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</si>
  <si>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</si>
  <si>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</si>
  <si>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</si>
  <si>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</si>
  <si>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</si>
  <si>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</si>
  <si>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</si>
  <si>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</si>
  <si>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</si>
  <si>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</si>
  <si>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</si>
  <si>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</si>
  <si>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</si>
  <si>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</si>
  <si>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</si>
  <si>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</si>
  <si>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</si>
  <si>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</si>
  <si>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</si>
  <si>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</si>
  <si>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</si>
  <si>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</si>
  <si>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</si>
  <si>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</si>
  <si>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</si>
  <si>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</si>
  <si>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</si>
  <si>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</si>
  <si>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</si>
  <si>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</si>
  <si>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</si>
  <si>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</si>
  <si>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</si>
  <si>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</si>
  <si>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</si>
  <si>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</si>
  <si>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</si>
  <si>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</si>
  <si>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</si>
  <si>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</si>
  <si>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</si>
  <si>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</si>
  <si>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</si>
  <si>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</si>
  <si>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</si>
  <si>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</si>
  <si>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</si>
  <si>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</si>
  <si>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</si>
  <si>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</si>
  <si>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</si>
  <si>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</si>
  <si>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</si>
  <si>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</si>
  <si>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</si>
  <si>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</si>
  <si>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</si>
  <si>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</si>
  <si>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</si>
  <si>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</si>
  <si>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</si>
  <si>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</si>
  <si>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</si>
  <si>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</si>
  <si>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</si>
  <si>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</si>
  <si>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</si>
  <si>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</si>
  <si>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</si>
  <si>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</si>
  <si>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</si>
  <si>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</si>
  <si>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</si>
  <si>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</si>
  <si>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</si>
  <si>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</si>
  <si>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</si>
  <si>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</si>
  <si>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</si>
  <si>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</si>
  <si>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</si>
  <si>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</si>
  <si>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</si>
  <si>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</si>
  <si>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</si>
  <si>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</si>
  <si>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</si>
  <si>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</si>
  <si>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</si>
  <si>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</si>
  <si>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</si>
  <si>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</si>
  <si>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</si>
  <si>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</si>
  <si>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</si>
  <si>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</si>
  <si>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</si>
  <si>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</si>
  <si>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</si>
  <si>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</si>
  <si>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</si>
  <si>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</si>
  <si>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</si>
  <si>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</si>
  <si>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</si>
  <si>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</si>
  <si>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</si>
  <si>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</si>
  <si>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</si>
  <si>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</si>
  <si>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</si>
  <si>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</si>
  <si>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</si>
  <si>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</si>
  <si>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</si>
  <si>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</si>
  <si>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</si>
  <si>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</si>
  <si>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</si>
  <si>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</si>
  <si>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</si>
  <si>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</si>
  <si>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</si>
  <si>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</si>
  <si>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</si>
  <si>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</si>
  <si>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</si>
  <si>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</si>
  <si>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</si>
  <si>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</si>
  <si>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</si>
  <si>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</si>
  <si>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</si>
  <si>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</si>
  <si>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</si>
  <si>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</si>
  <si>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</si>
  <si>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</si>
  <si>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</si>
  <si>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</si>
  <si>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</si>
  <si>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</si>
  <si>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</si>
  <si>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</si>
  <si>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</si>
  <si>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</si>
  <si>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</si>
  <si>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</si>
  <si>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</si>
  <si>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</si>
  <si>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</si>
  <si>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</si>
  <si>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</si>
  <si>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</si>
  <si>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</si>
  <si>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</si>
  <si>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</si>
  <si>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</si>
  <si>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</si>
  <si>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</si>
  <si>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</si>
  <si>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</si>
  <si>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</si>
  <si>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</si>
  <si>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</si>
  <si>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</si>
  <si>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</si>
  <si>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</si>
  <si>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</si>
  <si>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</si>
  <si>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</si>
  <si>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</si>
  <si>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</si>
  <si>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</si>
  <si>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</si>
  <si>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</si>
  <si>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</si>
  <si>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</si>
  <si>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</si>
  <si>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</si>
  <si>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</si>
  <si>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</si>
  <si>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</si>
  <si>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</si>
  <si>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</si>
  <si>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</si>
  <si>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</si>
  <si>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</si>
  <si>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</si>
  <si>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</si>
  <si>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</si>
  <si>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</si>
  <si>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</si>
  <si>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</si>
  <si>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</si>
  <si>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</si>
  <si>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</si>
  <si>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</si>
  <si>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</si>
  <si>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</si>
  <si>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</si>
  <si>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</si>
  <si>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</si>
  <si>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</si>
  <si>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</si>
  <si>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</si>
  <si>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</si>
  <si>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</si>
  <si>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</si>
  <si>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</si>
  <si>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</si>
  <si>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</si>
  <si>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</si>
  <si>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</si>
  <si>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</si>
  <si>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</si>
  <si>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</si>
  <si>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</si>
  <si>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</si>
  <si>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</si>
  <si>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</si>
  <si>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</si>
  <si>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</si>
  <si>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</si>
  <si>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</si>
  <si>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</si>
  <si>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</si>
  <si>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</si>
  <si>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</si>
  <si>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</si>
  <si>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</si>
  <si>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</si>
  <si>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</si>
  <si>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</si>
  <si>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</si>
  <si>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</si>
  <si>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</si>
  <si>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</si>
  <si>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</si>
  <si>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</si>
  <si>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</si>
  <si>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</si>
  <si>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</si>
  <si>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</si>
  <si>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</si>
  <si>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</si>
  <si>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</si>
  <si>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</si>
  <si>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</si>
  <si>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</si>
  <si>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</si>
  <si>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</si>
  <si>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</si>
  <si>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</si>
  <si>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</si>
  <si>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</si>
  <si>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</si>
  <si>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</si>
  <si>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</si>
  <si>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</si>
  <si>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</si>
  <si>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</si>
  <si>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</si>
  <si>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</si>
  <si>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</si>
  <si>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</si>
  <si>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</si>
  <si>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</si>
  <si>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</si>
  <si>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</si>
  <si>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</si>
  <si>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</si>
  <si>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</si>
  <si>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</si>
  <si>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</si>
  <si>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</si>
  <si>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</si>
  <si>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</si>
  <si>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</si>
  <si>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</si>
  <si>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</si>
  <si>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</si>
  <si>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</si>
  <si>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</si>
  <si>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</si>
  <si>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</si>
  <si>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</si>
  <si>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</si>
  <si>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</si>
  <si>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</si>
  <si>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</si>
  <si>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</si>
  <si>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</si>
  <si>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</si>
  <si>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</si>
  <si>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</si>
  <si>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</si>
  <si>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</si>
  <si>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</si>
  <si>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</si>
  <si>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</si>
  <si>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</si>
  <si>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</si>
  <si>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</si>
  <si>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</si>
  <si>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</si>
  <si>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</si>
  <si>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</si>
  <si>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</si>
  <si>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</si>
  <si>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</si>
  <si>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</si>
  <si>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</si>
  <si>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</si>
  <si>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</si>
  <si>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</si>
  <si>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</si>
  <si>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</si>
  <si>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</si>
  <si>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</si>
  <si>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</si>
  <si>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</si>
  <si>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</si>
  <si>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</si>
  <si>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</si>
  <si>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</si>
  <si>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</si>
  <si>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</si>
  <si>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</si>
  <si>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</si>
  <si>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</si>
  <si>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</si>
  <si>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</si>
  <si>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</si>
  <si>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</si>
  <si>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</si>
  <si>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</si>
  <si>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</si>
  <si>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</si>
  <si>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</si>
  <si>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</si>
  <si>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</si>
  <si>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</si>
  <si>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</si>
  <si>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</si>
  <si>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</si>
  <si>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</si>
  <si>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</si>
  <si>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</si>
  <si>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</si>
  <si>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</si>
  <si>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</si>
  <si>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</si>
  <si>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</si>
  <si>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</si>
  <si>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</si>
  <si>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</si>
  <si>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</si>
  <si>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</si>
  <si>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</si>
  <si>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</si>
  <si>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</si>
  <si>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</si>
  <si>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</si>
  <si>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</si>
  <si>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</si>
  <si>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</si>
  <si>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</si>
  <si>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</si>
  <si>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</si>
  <si>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</si>
  <si>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</si>
  <si>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</si>
  <si>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</si>
  <si>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</si>
  <si>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</si>
  <si>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</si>
  <si>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</si>
  <si>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</si>
  <si>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</si>
  <si>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</si>
  <si>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</si>
  <si>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</si>
  <si>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</si>
  <si>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</si>
  <si>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</si>
  <si>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</si>
  <si>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</si>
  <si>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</si>
  <si>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</si>
  <si>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</si>
  <si>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</si>
  <si>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</si>
  <si>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</si>
  <si>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</si>
  <si>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</si>
  <si>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</si>
  <si>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</si>
  <si>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</si>
  <si>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</si>
  <si>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</si>
  <si>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</si>
  <si>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</si>
  <si>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</si>
  <si>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</si>
  <si>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</si>
  <si>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</si>
  <si>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</si>
  <si>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</si>
  <si>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</si>
  <si>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</si>
  <si>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</si>
  <si>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</si>
  <si>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</si>
  <si>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</si>
  <si>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</si>
  <si>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</si>
  <si>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</si>
  <si>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</si>
  <si>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</si>
  <si>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</si>
  <si>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</si>
  <si>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</si>
  <si>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</si>
  <si>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</si>
  <si>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</si>
  <si>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</si>
  <si>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</si>
  <si>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</si>
  <si>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</si>
  <si>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</si>
  <si>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</si>
  <si>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</si>
  <si>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</si>
  <si>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</si>
  <si>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</si>
  <si>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</si>
  <si>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</si>
  <si>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</si>
  <si>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</si>
  <si>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</si>
  <si>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</si>
  <si>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</si>
  <si>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</si>
  <si>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</si>
  <si>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</si>
  <si>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</si>
  <si>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</si>
  <si>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</si>
  <si>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</si>
  <si>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</si>
  <si>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</si>
  <si>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</si>
  <si>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</si>
  <si>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</si>
  <si>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</si>
  <si>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</si>
  <si>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</si>
  <si>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</si>
  <si>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</si>
  <si>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</si>
  <si>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</si>
  <si>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</si>
  <si>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</si>
  <si>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</si>
  <si>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</si>
  <si>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</si>
  <si>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</si>
  <si>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</si>
  <si>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</si>
  <si>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</si>
  <si>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</si>
  <si>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</si>
  <si>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</si>
  <si>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</si>
  <si>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</si>
  <si>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</si>
  <si>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</si>
  <si>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</si>
  <si>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</si>
  <si>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</si>
  <si>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</si>
  <si>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</si>
  <si>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</si>
  <si>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</si>
  <si>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</si>
  <si>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</si>
  <si>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</si>
  <si>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</si>
  <si>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</si>
  <si>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</si>
  <si>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</si>
  <si>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</si>
  <si>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</si>
  <si>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</si>
  <si>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</si>
  <si>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</si>
  <si>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</si>
  <si>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</si>
  <si>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</si>
  <si>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</si>
  <si>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</si>
  <si>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</si>
  <si>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</si>
  <si>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</si>
  <si>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</si>
  <si>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</si>
  <si>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</si>
  <si>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</si>
  <si>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</si>
  <si>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</si>
  <si>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</si>
  <si>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</si>
  <si>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</si>
  <si>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</si>
  <si>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</si>
  <si>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</si>
  <si>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</si>
  <si>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</si>
  <si>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</si>
  <si>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</si>
  <si>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</si>
  <si>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</si>
  <si>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</si>
  <si>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</si>
  <si>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</si>
  <si>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</si>
  <si>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</si>
  <si>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</si>
  <si>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</si>
  <si>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</si>
  <si>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</si>
  <si>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</si>
  <si>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</si>
  <si>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</si>
  <si>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</si>
  <si>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</si>
  <si>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</si>
  <si>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</si>
  <si>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</si>
  <si>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</si>
  <si>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</si>
  <si>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</si>
  <si>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</si>
  <si>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</si>
  <si>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</si>
  <si>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</si>
  <si>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</si>
  <si>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</si>
  <si>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</si>
  <si>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</si>
  <si>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</si>
  <si>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</si>
  <si>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</si>
  <si>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</si>
  <si>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</si>
  <si>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</si>
  <si>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</si>
  <si>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</si>
  <si>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</si>
  <si>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</si>
  <si>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</si>
  <si>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</si>
  <si>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</si>
  <si>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</si>
  <si>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</si>
  <si>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</si>
  <si>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</si>
  <si>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</si>
  <si>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</si>
  <si>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</si>
  <si>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</si>
  <si>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</si>
  <si>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</si>
  <si>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</si>
  <si>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</si>
  <si>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</si>
  <si>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</si>
  <si>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</si>
  <si>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</si>
  <si>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</si>
  <si>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</si>
  <si>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</si>
  <si>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</si>
  <si>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</si>
  <si>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</si>
  <si>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</si>
  <si>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</si>
  <si>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</si>
  <si>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</si>
  <si>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</si>
  <si>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</si>
  <si>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</si>
  <si>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</si>
  <si>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</si>
  <si>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</si>
  <si>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</si>
  <si>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</si>
  <si>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</si>
  <si>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</si>
  <si>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</si>
  <si>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</si>
  <si>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</si>
  <si>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</si>
  <si>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</si>
  <si>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</si>
  <si>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</si>
  <si>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</si>
  <si>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</si>
  <si>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</si>
  <si>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</si>
  <si>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</si>
  <si>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</si>
  <si>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</si>
  <si>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</si>
  <si>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</si>
  <si>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</si>
  <si>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</si>
  <si>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</si>
  <si>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</si>
  <si>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</si>
  <si>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</si>
  <si>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</si>
  <si>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</si>
  <si>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</si>
  <si>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</si>
  <si>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</si>
  <si>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</si>
  <si>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</si>
  <si>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</si>
  <si>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</si>
  <si>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</si>
  <si>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</si>
  <si>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</si>
  <si>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</si>
  <si>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</si>
  <si>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</si>
  <si>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</si>
  <si>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</si>
  <si>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</si>
  <si>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</si>
  <si>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</si>
  <si>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</si>
  <si>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</si>
  <si>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</si>
  <si>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</si>
  <si>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</si>
  <si>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</si>
  <si>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</si>
  <si>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</si>
  <si>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</si>
  <si>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</si>
  <si>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</si>
  <si>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</si>
  <si>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</si>
  <si>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</si>
  <si>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</si>
  <si>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</si>
  <si>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</si>
  <si>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</si>
  <si>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</si>
  <si>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</si>
  <si>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</si>
  <si>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</si>
  <si>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</si>
  <si>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</si>
  <si>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</si>
  <si>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</si>
  <si>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</si>
  <si>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</si>
  <si>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</si>
  <si>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</si>
  <si>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</si>
  <si>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</si>
  <si>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</si>
  <si>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</si>
  <si>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</si>
  <si>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</si>
  <si>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</si>
  <si>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</si>
  <si>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</si>
  <si>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</si>
  <si>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</si>
  <si>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</si>
  <si>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</si>
  <si>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</si>
  <si>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</si>
  <si>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</si>
  <si>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</si>
  <si>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</si>
  <si>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</si>
  <si>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</si>
  <si>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</si>
  <si>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</si>
  <si>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</si>
  <si>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</si>
  <si>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</si>
  <si>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</si>
  <si>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</si>
  <si>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</si>
  <si>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</si>
  <si>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</si>
  <si>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</si>
  <si>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</si>
  <si>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</si>
  <si>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</si>
  <si>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</si>
  <si>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</si>
  <si>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</si>
  <si>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</si>
  <si>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</si>
  <si>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</si>
  <si>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</si>
  <si>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</si>
  <si>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</si>
  <si>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</si>
  <si>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</si>
  <si>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</si>
  <si>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</si>
  <si>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</si>
  <si>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</si>
  <si>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</si>
  <si>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</si>
  <si>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</si>
  <si>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</si>
  <si>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</si>
  <si>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</si>
  <si>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</si>
  <si>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</si>
  <si>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</si>
  <si>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</si>
  <si>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</si>
  <si>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</si>
  <si>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</si>
  <si>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</si>
  <si>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</si>
  <si>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</si>
  <si>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</si>
  <si>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</si>
  <si>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</si>
  <si>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</si>
  <si>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</si>
  <si>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</si>
  <si>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</si>
  <si>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</si>
  <si>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</si>
  <si>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</si>
  <si>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</si>
  <si>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</si>
  <si>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</si>
  <si>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</si>
  <si>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</si>
  <si>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</si>
  <si>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</si>
  <si>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</si>
  <si>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</si>
  <si>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</si>
  <si>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</si>
  <si>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</si>
  <si>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</si>
  <si>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</si>
  <si>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</si>
  <si>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</si>
  <si>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</si>
  <si>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</si>
  <si>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</si>
  <si>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</si>
  <si>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</si>
  <si>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</si>
  <si>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</si>
  <si>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</si>
  <si>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</si>
  <si>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</si>
  <si>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</si>
  <si>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</si>
  <si>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</si>
  <si>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</si>
  <si>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</si>
  <si>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</si>
  <si>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</si>
  <si>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</si>
  <si>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</si>
  <si>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</si>
  <si>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</si>
  <si>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</si>
  <si>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</si>
  <si>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</si>
  <si>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</si>
  <si>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</si>
  <si>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</si>
  <si>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</si>
  <si>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</si>
  <si>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</si>
  <si>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</si>
  <si>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</si>
  <si>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</si>
  <si>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</si>
  <si>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</si>
  <si>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</si>
  <si>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</si>
  <si>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</si>
  <si>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</si>
  <si>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</si>
  <si>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</si>
  <si>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</si>
  <si>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</si>
  <si>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</si>
  <si>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</si>
  <si>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</si>
  <si>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</si>
  <si>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</si>
  <si>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</si>
  <si>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</si>
  <si>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</si>
  <si>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</si>
  <si>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</si>
  <si>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</si>
  <si>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</si>
  <si>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</si>
  <si>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</si>
  <si>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</si>
  <si>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</si>
  <si>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</si>
  <si>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</si>
  <si>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</si>
  <si>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</si>
  <si>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</si>
  <si>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</si>
  <si>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</si>
  <si>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</si>
  <si>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</si>
  <si>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</si>
  <si>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</si>
  <si>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</si>
  <si>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</si>
  <si>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</si>
  <si>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</si>
  <si>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</si>
  <si>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</si>
  <si>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</si>
  <si>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</si>
  <si>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</si>
  <si>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</si>
  <si>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</si>
  <si>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</si>
  <si>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</si>
  <si>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</si>
  <si>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</si>
  <si>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</si>
  <si>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</si>
  <si>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</si>
  <si>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</si>
  <si>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</si>
  <si>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</si>
  <si>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</si>
  <si>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</si>
  <si>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</si>
  <si>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</si>
  <si>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</si>
  <si>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</si>
  <si>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</si>
  <si>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</si>
  <si>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</si>
  <si>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</si>
  <si>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</si>
  <si>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</si>
  <si>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</si>
  <si>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</si>
  <si>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</si>
  <si>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</si>
  <si>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</si>
  <si>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</si>
  <si>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</si>
  <si>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</si>
  <si>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</si>
  <si>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</si>
  <si>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</si>
  <si>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</si>
  <si>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</si>
  <si>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</si>
  <si>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</si>
  <si>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</si>
  <si>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</si>
  <si>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</si>
  <si>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</si>
  <si>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</si>
  <si>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</si>
  <si>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</si>
  <si>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</si>
  <si>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</si>
  <si>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</si>
  <si>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</si>
  <si>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</si>
  <si>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</si>
  <si>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</si>
  <si>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</si>
  <si>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</si>
  <si>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</si>
  <si>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</si>
  <si>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</si>
  <si>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</si>
  <si>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</si>
  <si>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</si>
  <si>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</si>
  <si>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</si>
  <si>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</si>
  <si>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</si>
  <si>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</si>
  <si>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</si>
  <si>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</si>
  <si>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</si>
  <si>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</si>
  <si>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</si>
  <si>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</si>
  <si>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</si>
  <si>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</si>
  <si>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</si>
  <si>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</si>
  <si>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</si>
  <si>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</si>
  <si>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</si>
  <si>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</si>
  <si>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</si>
  <si>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</si>
  <si>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</si>
  <si>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</si>
  <si>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</si>
  <si>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</si>
  <si>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</si>
  <si>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</si>
  <si>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</si>
  <si>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</si>
  <si>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</si>
  <si>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</si>
  <si>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</si>
  <si>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</si>
  <si>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</si>
  <si>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</si>
  <si>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</si>
  <si>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</si>
  <si>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</si>
  <si>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</si>
  <si>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</si>
  <si>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</si>
  <si>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</si>
  <si>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</si>
  <si>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</si>
  <si>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</si>
  <si>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</si>
  <si>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</si>
  <si>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</si>
  <si>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</si>
  <si>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</si>
  <si>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</si>
  <si>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</si>
  <si>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</si>
  <si>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</si>
  <si>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</si>
  <si>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</si>
  <si>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</si>
  <si>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</si>
  <si>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</si>
  <si>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</si>
  <si>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</si>
  <si>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</si>
  <si>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</si>
  <si>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</si>
  <si>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</si>
  <si>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</si>
  <si>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</si>
  <si>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</si>
  <si>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</si>
  <si>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</si>
  <si>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</si>
  <si>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</si>
  <si>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</si>
  <si>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</si>
  <si>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</si>
  <si>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</si>
  <si>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</si>
  <si>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</si>
  <si>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</si>
  <si>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</si>
  <si>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</si>
  <si>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</si>
  <si>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</si>
  <si>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</si>
  <si>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</si>
  <si>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</si>
  <si>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</si>
  <si>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</si>
  <si>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</si>
  <si>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</si>
  <si>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</si>
  <si>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</si>
  <si>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</si>
  <si>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</si>
  <si>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</si>
  <si>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</si>
  <si>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</si>
  <si>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</si>
  <si>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</si>
  <si>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</si>
  <si>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</si>
  <si>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</si>
  <si>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</si>
  <si>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</si>
  <si>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</si>
  <si>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</si>
  <si>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</si>
  <si>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</si>
  <si>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</si>
  <si>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</si>
  <si>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</si>
  <si>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</si>
  <si>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</si>
  <si>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</si>
  <si>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</si>
  <si>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</si>
  <si>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</si>
  <si>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</si>
  <si>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</si>
  <si>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</si>
  <si>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</si>
  <si>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</si>
  <si>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</si>
  <si>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</si>
  <si>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</si>
  <si>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</si>
  <si>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</si>
  <si>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</si>
  <si>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</si>
  <si>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</si>
  <si>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</si>
  <si>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</si>
  <si>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</si>
  <si>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</si>
  <si>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</si>
  <si>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</si>
  <si>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</si>
  <si>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</si>
  <si>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</si>
  <si>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</si>
  <si>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</si>
  <si>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</si>
  <si>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</si>
  <si>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</si>
  <si>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</si>
  <si>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</si>
  <si>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</si>
  <si>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</si>
  <si>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</si>
  <si>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</si>
  <si>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</si>
  <si>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</si>
  <si>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</si>
  <si>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</si>
  <si>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</si>
  <si>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</si>
  <si>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</si>
  <si>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</si>
  <si>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</si>
  <si>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</si>
  <si>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</si>
  <si>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</si>
  <si>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</si>
  <si>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</si>
  <si>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</si>
  <si>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</si>
  <si>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</si>
  <si>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</si>
  <si>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</si>
  <si>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</si>
  <si>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</si>
  <si>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</si>
  <si>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</si>
  <si>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</si>
  <si>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</si>
  <si>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</si>
  <si>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</si>
  <si>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</si>
  <si>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</si>
  <si>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</si>
  <si>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</si>
  <si>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</si>
  <si>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</si>
  <si>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</si>
  <si>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</si>
  <si>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</si>
  <si>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</si>
  <si>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</si>
  <si>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</si>
  <si>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</si>
  <si>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</si>
  <si>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</si>
  <si>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</si>
  <si>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</si>
  <si>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</si>
  <si>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</si>
  <si>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</si>
  <si>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</si>
  <si>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</si>
  <si>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</si>
  <si>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</si>
  <si>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</si>
  <si>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</si>
  <si>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</si>
  <si>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</si>
  <si>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</si>
  <si>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</si>
  <si>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</si>
  <si>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</si>
  <si>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</si>
  <si>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</si>
  <si>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</si>
  <si>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</si>
  <si>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</si>
  <si>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</si>
  <si>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</si>
  <si>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</si>
  <si>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</si>
  <si>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</si>
  <si>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</si>
  <si>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</si>
  <si>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</si>
  <si>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</si>
  <si>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</si>
  <si>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</si>
  <si>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</si>
  <si>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</si>
  <si>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</si>
  <si>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</si>
  <si>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</si>
  <si>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</si>
  <si>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</si>
  <si>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</si>
  <si>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</si>
  <si>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</si>
  <si>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</si>
  <si>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</si>
  <si>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</si>
  <si>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</si>
  <si>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</si>
  <si>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</si>
  <si>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</si>
  <si>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</si>
  <si>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</si>
  <si>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</si>
  <si>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</si>
  <si>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</si>
  <si>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</si>
  <si>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</si>
  <si>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</si>
  <si>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</si>
  <si>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</si>
  <si>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</si>
  <si>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</si>
  <si>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</si>
  <si>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</si>
  <si>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</si>
  <si>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</si>
  <si>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</si>
  <si>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</si>
  <si>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</si>
  <si>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</si>
  <si>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</si>
  <si>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</si>
  <si>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</si>
  <si>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</si>
  <si>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</si>
  <si>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</si>
  <si>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</si>
  <si>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</si>
  <si>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</si>
  <si>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</si>
  <si>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</si>
  <si>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</si>
  <si>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</si>
  <si>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</si>
  <si>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</si>
  <si>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</si>
  <si>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</si>
  <si>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</si>
  <si>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</si>
  <si>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</si>
  <si>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</si>
  <si>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</si>
  <si>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</si>
  <si>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</si>
  <si>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</si>
  <si>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</si>
  <si>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</si>
  <si>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</si>
  <si>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</si>
  <si>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</si>
  <si>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</si>
  <si>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</si>
  <si>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</si>
  <si>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</si>
  <si>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</si>
  <si>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</si>
  <si>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</si>
  <si>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</si>
  <si>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</si>
  <si>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</si>
  <si>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</si>
  <si>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</si>
  <si>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</si>
  <si>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</si>
  <si>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</si>
  <si>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</si>
  <si>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</si>
  <si>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</si>
  <si>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</si>
  <si>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</si>
  <si>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</si>
  <si>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</si>
  <si>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</si>
  <si>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</si>
  <si>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</si>
  <si>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</si>
  <si>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</si>
  <si>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</si>
  <si>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</si>
  <si>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</si>
  <si>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</si>
  <si>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</si>
  <si>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</si>
  <si>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</si>
  <si>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</si>
  <si>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</si>
  <si>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</si>
  <si>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</si>
  <si>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</si>
  <si>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</si>
  <si>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</si>
  <si>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</si>
  <si>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</si>
  <si>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</si>
  <si>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</si>
  <si>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</si>
  <si>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</si>
  <si>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</si>
  <si>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</si>
  <si>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</si>
  <si>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</si>
  <si>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</si>
  <si>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</si>
  <si>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</si>
  <si>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</si>
  <si>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</si>
  <si>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</si>
  <si>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</si>
  <si>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</si>
  <si>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</si>
  <si>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</si>
  <si>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</si>
  <si>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</si>
  <si>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</si>
  <si>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</si>
  <si>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</si>
  <si>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</si>
  <si>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</si>
  <si>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</si>
  <si>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</si>
  <si>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</si>
  <si>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</si>
  <si>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</si>
  <si>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</si>
  <si>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</si>
  <si>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</si>
  <si>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</si>
  <si>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</si>
  <si>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</si>
  <si>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</si>
  <si>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</si>
  <si>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</si>
  <si>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</si>
  <si>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</si>
  <si>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</si>
  <si>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</si>
  <si>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</si>
  <si>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</si>
  <si>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</si>
  <si>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</si>
  <si>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</si>
  <si>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</si>
  <si>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</si>
  <si>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</si>
  <si>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</si>
  <si>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</si>
  <si>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</si>
  <si>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</si>
  <si>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</si>
  <si>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</si>
  <si>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</si>
  <si>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</si>
  <si>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</si>
  <si>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</si>
  <si>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</si>
  <si>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</si>
  <si>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</si>
  <si>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</si>
  <si>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</si>
  <si>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</si>
  <si>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</si>
  <si>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</si>
  <si>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</si>
  <si>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</si>
  <si>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</si>
  <si>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</si>
  <si>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</si>
  <si>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</si>
  <si>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</si>
  <si>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</si>
  <si>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</si>
  <si>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</si>
  <si>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</si>
  <si>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</si>
  <si>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</si>
  <si>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</si>
  <si>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</si>
  <si>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</si>
  <si>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</si>
  <si>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</si>
  <si>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</si>
  <si>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</si>
  <si>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</si>
  <si>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</si>
  <si>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</si>
  <si>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</si>
  <si>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</si>
  <si>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</si>
  <si>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</si>
  <si>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</si>
  <si>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</si>
  <si>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</si>
  <si>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</si>
  <si>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</si>
  <si>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</si>
  <si>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</si>
  <si>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</si>
  <si>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</si>
  <si>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</si>
  <si>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</si>
  <si>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</si>
  <si>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</si>
  <si>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</si>
  <si>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</si>
  <si>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</si>
  <si>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</si>
  <si>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</si>
  <si>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</si>
  <si>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</si>
  <si>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</si>
  <si>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</si>
  <si>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</si>
  <si>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</si>
  <si>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</si>
  <si>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</si>
  <si>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</si>
  <si>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</si>
  <si>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</si>
  <si>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</si>
  <si>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</si>
  <si>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</si>
  <si>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</si>
  <si>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</si>
  <si>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</si>
  <si>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</si>
  <si>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</si>
  <si>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</si>
  <si>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</si>
  <si>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</si>
  <si>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</si>
  <si>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</si>
  <si>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</si>
  <si>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</si>
  <si>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</si>
  <si>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</si>
  <si>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</si>
  <si>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</si>
  <si>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</si>
  <si>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</si>
  <si>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</si>
  <si>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</si>
  <si>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</si>
  <si>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</si>
  <si>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</si>
  <si>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</si>
  <si>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</si>
  <si>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</si>
  <si>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</si>
  <si>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</si>
  <si>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</si>
  <si>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</si>
  <si>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</si>
  <si>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</si>
  <si>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</si>
  <si>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</si>
  <si>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</si>
  <si>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</si>
  <si>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</si>
  <si>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</si>
  <si>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</si>
  <si>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</si>
  <si>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</si>
  <si>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</si>
  <si>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</si>
  <si>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</si>
  <si>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</si>
  <si>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</si>
  <si>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</si>
  <si>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</si>
  <si>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</si>
  <si>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</si>
  <si>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</si>
  <si>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</si>
  <si>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</si>
  <si>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</si>
  <si>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</si>
  <si>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</si>
  <si>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</si>
  <si>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</si>
  <si>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</si>
  <si>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</si>
  <si>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</si>
  <si>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</si>
  <si>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</si>
  <si>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</si>
  <si>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</si>
  <si>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</si>
  <si>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</si>
  <si>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</si>
  <si>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</si>
  <si>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</si>
  <si>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</si>
  <si>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</si>
  <si>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</si>
  <si>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</si>
  <si>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</si>
  <si>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</si>
  <si>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</si>
  <si>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</si>
  <si>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</si>
  <si>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</si>
  <si>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</si>
  <si>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</si>
  <si>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</si>
  <si>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</si>
  <si>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</si>
  <si>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</si>
  <si>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</si>
  <si>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</si>
  <si>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</si>
  <si>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</si>
  <si>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</si>
  <si>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</si>
  <si>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</si>
  <si>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</si>
  <si>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</si>
  <si>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</si>
  <si>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</si>
  <si>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</si>
  <si>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</si>
  <si>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</si>
  <si>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</si>
  <si>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</si>
  <si>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</si>
  <si>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</si>
  <si>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</si>
  <si>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</si>
  <si>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</si>
  <si>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</si>
  <si>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</si>
  <si>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</si>
  <si>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</si>
  <si>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</si>
  <si>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</si>
  <si>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</si>
  <si>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</si>
  <si>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</si>
  <si>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</si>
  <si>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</si>
  <si>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</si>
  <si>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</si>
  <si>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</si>
  <si>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</si>
  <si>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</si>
  <si>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</si>
  <si>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</si>
  <si>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</si>
  <si>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</si>
  <si>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</si>
  <si>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</si>
  <si>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</si>
  <si>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</si>
  <si>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</si>
  <si>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</si>
  <si>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</si>
  <si>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</si>
  <si>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</si>
  <si>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</si>
  <si>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</si>
  <si>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</si>
  <si>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</si>
  <si>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</si>
  <si>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</si>
  <si>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</si>
  <si>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</si>
  <si>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</si>
  <si>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</si>
  <si>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</si>
  <si>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</si>
  <si>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</si>
  <si>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</si>
  <si>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</si>
  <si>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</si>
  <si>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</si>
  <si>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</si>
  <si>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</si>
  <si>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</si>
  <si>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</si>
  <si>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</si>
  <si>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</si>
  <si>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</si>
  <si>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</si>
  <si>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</si>
  <si>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</si>
  <si>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</si>
  <si>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</si>
  <si>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</si>
  <si>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</si>
  <si>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</si>
  <si>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</si>
  <si>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</si>
  <si>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</si>
  <si>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</si>
  <si>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</si>
  <si>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</si>
  <si>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</si>
  <si>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</si>
  <si>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</si>
  <si>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</si>
  <si>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</si>
  <si>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</si>
  <si>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</si>
  <si>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</si>
  <si>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</si>
  <si>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</si>
  <si>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</si>
  <si>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</si>
  <si>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</si>
  <si>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</si>
  <si>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</si>
  <si>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</si>
  <si>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</si>
  <si>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</si>
  <si>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</si>
  <si>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</si>
  <si>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</si>
  <si>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</si>
  <si>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</si>
  <si>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</si>
  <si>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</si>
  <si>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</si>
  <si>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</si>
  <si>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</si>
  <si>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</si>
  <si>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</si>
  <si>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</si>
  <si>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</si>
  <si>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</si>
  <si>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</si>
  <si>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</si>
  <si>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</si>
  <si>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</si>
  <si>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</si>
  <si>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</si>
  <si>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</si>
  <si>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</si>
  <si>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</si>
  <si>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</si>
  <si>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</si>
  <si>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</si>
  <si>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</si>
  <si>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</si>
  <si>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</si>
  <si>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</si>
  <si>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</si>
  <si>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</si>
  <si>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</si>
  <si>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</si>
  <si>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</si>
  <si>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</si>
  <si>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</si>
  <si>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</si>
  <si>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</si>
  <si>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</si>
  <si>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</si>
  <si>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</si>
  <si>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</si>
  <si>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</si>
  <si>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</si>
  <si>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</si>
  <si>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</si>
  <si>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</si>
  <si>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</si>
  <si>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</si>
  <si>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</si>
  <si>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</si>
  <si>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</si>
  <si>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</si>
  <si>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</si>
  <si>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</si>
  <si>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</si>
  <si>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</si>
  <si>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</si>
  <si>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</si>
  <si>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</si>
  <si>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</si>
  <si>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</si>
  <si>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</si>
  <si>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</si>
  <si>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</si>
  <si>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</si>
  <si>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</si>
  <si>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</si>
  <si>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</si>
  <si>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</si>
  <si>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</si>
  <si>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</si>
  <si>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</si>
  <si>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</si>
  <si>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</si>
  <si>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</si>
  <si>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</si>
  <si>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</si>
  <si>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</si>
  <si>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</si>
  <si>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</si>
  <si>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</si>
  <si>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</si>
  <si>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</si>
  <si>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</si>
  <si>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</si>
  <si>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</si>
  <si>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</si>
  <si>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</si>
  <si>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</si>
  <si>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</si>
  <si>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</si>
  <si>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</si>
  <si>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</si>
  <si>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</si>
  <si>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</si>
  <si>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</si>
  <si>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</si>
  <si>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</si>
  <si>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</si>
  <si>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</si>
  <si>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</si>
  <si>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</si>
  <si>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</si>
  <si>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</si>
  <si>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</si>
  <si>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</si>
  <si>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</si>
  <si>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</si>
  <si>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</si>
  <si>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</si>
  <si>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</si>
  <si>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</si>
  <si>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</si>
  <si>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</si>
  <si>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</si>
  <si>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</si>
  <si>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</si>
  <si>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</si>
  <si>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</si>
  <si>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</si>
  <si>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</si>
  <si>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</si>
  <si>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</si>
  <si>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</si>
  <si>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</si>
  <si>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</si>
  <si>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</si>
  <si>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</si>
  <si>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</si>
  <si>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</si>
  <si>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</si>
  <si>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</si>
  <si>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</si>
  <si>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</si>
  <si>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</si>
  <si>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</si>
  <si>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</si>
  <si>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</si>
  <si>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</si>
  <si>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</si>
  <si>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</si>
  <si>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</si>
  <si>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</si>
  <si>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</si>
  <si>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</si>
  <si>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</si>
  <si>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</si>
  <si>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</si>
  <si>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</si>
  <si>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</si>
  <si>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</si>
  <si>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</si>
  <si>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</si>
  <si>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</si>
  <si>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</si>
  <si>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</si>
  <si>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</si>
  <si>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</si>
  <si>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</si>
  <si>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</si>
  <si>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</si>
  <si>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</si>
  <si>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</si>
  <si>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</si>
  <si>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</si>
  <si>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</si>
  <si>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</si>
  <si>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</si>
  <si>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</si>
  <si>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</si>
  <si>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</si>
  <si>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</si>
  <si>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</si>
  <si>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</si>
  <si>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</si>
  <si>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</si>
  <si>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</si>
  <si>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</si>
  <si>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</si>
  <si>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</si>
  <si>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</si>
  <si>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</si>
  <si>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</si>
  <si>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</si>
  <si>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</si>
  <si>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</si>
  <si>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</si>
  <si>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</si>
  <si>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</si>
  <si>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</si>
  <si>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</si>
  <si>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</si>
  <si>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</si>
  <si>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</si>
  <si>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</si>
  <si>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</si>
  <si>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</si>
  <si>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</si>
  <si>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</si>
  <si>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</si>
  <si>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</si>
  <si>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</si>
  <si>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</si>
  <si>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</si>
  <si>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</si>
  <si>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</si>
  <si>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</si>
  <si>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</si>
  <si>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</si>
  <si>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</si>
  <si>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</si>
  <si>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</si>
  <si>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</si>
  <si>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</si>
  <si>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</si>
  <si>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</si>
  <si>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</si>
  <si>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</si>
  <si>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</si>
  <si>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</si>
  <si>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</si>
  <si>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</si>
  <si>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</si>
  <si>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</si>
  <si>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</si>
  <si>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</si>
  <si>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</si>
  <si>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</si>
  <si>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</si>
  <si>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</si>
  <si>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</si>
  <si>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</si>
  <si>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</si>
  <si>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</si>
  <si>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</si>
  <si>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</si>
  <si>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</si>
  <si>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</si>
  <si>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</si>
  <si>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</si>
  <si>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</si>
  <si>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</si>
  <si>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</si>
  <si>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</si>
  <si>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</si>
  <si>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</si>
  <si>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</si>
  <si>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</si>
  <si>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</si>
  <si>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</si>
  <si>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</si>
  <si>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</si>
  <si>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</si>
  <si>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</si>
  <si>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</si>
  <si>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</si>
  <si>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</si>
  <si>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</si>
  <si>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</si>
  <si>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</si>
  <si>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</si>
  <si>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</si>
  <si>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</si>
  <si>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</si>
  <si>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</si>
  <si>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</si>
  <si>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</si>
  <si>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</si>
  <si>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</si>
  <si>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</si>
  <si>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</si>
  <si>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</si>
  <si>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</si>
  <si>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</si>
  <si>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</si>
  <si>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</si>
  <si>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</si>
  <si>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</si>
  <si>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</si>
  <si>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</si>
  <si>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</si>
  <si>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</si>
  <si>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</si>
  <si>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</si>
  <si>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</si>
  <si>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</si>
  <si>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</si>
  <si>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</si>
  <si>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</si>
  <si>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</si>
  <si>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</si>
  <si>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</si>
  <si>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</si>
  <si>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</si>
  <si>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</si>
  <si>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</si>
  <si>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</si>
  <si>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</si>
  <si>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</si>
  <si>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</si>
  <si>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</si>
  <si>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</si>
  <si>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</si>
  <si>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</si>
  <si>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</si>
  <si>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</si>
  <si>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</si>
  <si>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</si>
  <si>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</si>
  <si>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</si>
  <si>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</si>
  <si>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</si>
  <si>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</si>
  <si>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</si>
  <si>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</si>
  <si>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</si>
  <si>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</si>
  <si>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</si>
  <si>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</si>
  <si>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</si>
  <si>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</si>
  <si>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</si>
  <si>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</si>
  <si>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</si>
  <si>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</si>
  <si>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</si>
  <si>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</si>
  <si>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</si>
  <si>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</si>
  <si>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</si>
  <si>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</si>
  <si>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</si>
  <si>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</si>
  <si>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</si>
  <si>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</si>
  <si>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</si>
  <si>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</si>
  <si>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</si>
  <si>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</si>
  <si>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</si>
  <si>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</si>
  <si>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</si>
  <si>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</si>
  <si>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</si>
  <si>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</si>
  <si>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</si>
  <si>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</si>
  <si>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</si>
  <si>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</si>
  <si>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</si>
  <si>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</si>
  <si>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</si>
  <si>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</si>
  <si>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</si>
  <si>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</si>
  <si>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</si>
  <si>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</si>
  <si>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</si>
  <si>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</si>
  <si>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</si>
  <si>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</si>
  <si>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</si>
  <si>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</si>
  <si>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</si>
  <si>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</si>
  <si>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</si>
  <si>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</si>
  <si>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</si>
  <si>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</si>
  <si>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</si>
  <si>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</si>
  <si>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</si>
  <si>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</si>
  <si>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</si>
  <si>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</si>
  <si>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</si>
  <si>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</si>
  <si>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</si>
  <si>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</si>
  <si>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</si>
  <si>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</si>
  <si>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</si>
  <si>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</si>
  <si>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</si>
  <si>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</si>
  <si>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</si>
  <si>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</si>
  <si>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</si>
  <si>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</si>
  <si>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</si>
  <si>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</si>
  <si>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</si>
  <si>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</si>
  <si>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</si>
  <si>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</si>
  <si>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</si>
  <si>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</si>
  <si>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</si>
  <si>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</si>
  <si>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</si>
  <si>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</si>
  <si>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</si>
  <si>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</si>
  <si>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</si>
  <si>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</si>
  <si>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</si>
  <si>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</si>
  <si>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</si>
  <si>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</si>
  <si>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</si>
  <si>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</si>
  <si>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</si>
  <si>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</si>
  <si>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</si>
  <si>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</si>
  <si>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</si>
  <si>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</si>
  <si>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</si>
  <si>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</si>
  <si>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</si>
  <si>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</si>
  <si>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</si>
  <si>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</si>
  <si>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</si>
  <si>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</si>
  <si>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</si>
  <si>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</si>
  <si>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</si>
  <si>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</si>
  <si>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</si>
  <si>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</si>
  <si>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</si>
  <si>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</si>
  <si>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</si>
  <si>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</si>
  <si>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</si>
  <si>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</si>
  <si>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</si>
  <si>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</si>
  <si>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</si>
  <si>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</si>
  <si>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</si>
  <si>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</si>
  <si>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</si>
  <si>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</si>
  <si>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</si>
  <si>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</si>
  <si>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</si>
  <si>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</si>
  <si>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</si>
  <si>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</si>
  <si>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</si>
  <si>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</si>
  <si>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</si>
  <si>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</si>
  <si>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</si>
  <si>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</si>
  <si>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</si>
  <si>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</si>
  <si>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</si>
  <si>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</si>
  <si>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</si>
  <si>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</si>
  <si>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</si>
  <si>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</si>
  <si>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</si>
  <si>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</si>
  <si>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</si>
  <si>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</si>
  <si>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</si>
  <si>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</si>
  <si>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</si>
  <si>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</si>
  <si>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</si>
  <si>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</si>
  <si>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</si>
  <si>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</si>
  <si>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</si>
  <si>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</si>
  <si>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</si>
  <si>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</si>
  <si>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</si>
  <si>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</si>
  <si>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</si>
  <si>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</si>
  <si>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</si>
  <si>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</si>
  <si>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</si>
  <si>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</si>
  <si>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</si>
  <si>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</si>
  <si>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</si>
  <si>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</si>
  <si>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</si>
  <si>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</si>
  <si>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</si>
  <si>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</si>
  <si>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</si>
  <si>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</si>
  <si>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</si>
  <si>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</si>
  <si>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</si>
  <si>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</si>
  <si>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</si>
  <si>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</si>
  <si>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</si>
  <si>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</si>
  <si>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</si>
  <si>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</si>
  <si>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</si>
  <si>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</si>
  <si>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</si>
  <si>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</si>
  <si>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</si>
  <si>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</si>
  <si>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</si>
  <si>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</si>
  <si>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</si>
  <si>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</si>
  <si>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</si>
  <si>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</si>
  <si>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</si>
  <si>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</si>
  <si>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</si>
  <si>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</si>
  <si>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</si>
  <si>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</si>
  <si>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</si>
  <si>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</si>
  <si>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</si>
  <si>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</si>
  <si>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</si>
  <si>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</si>
  <si>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</si>
  <si>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</si>
  <si>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</si>
  <si>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</si>
  <si>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</si>
  <si>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</si>
  <si>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</si>
  <si>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</si>
  <si>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</si>
  <si>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</si>
  <si>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</si>
  <si>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</si>
  <si>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</si>
  <si>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</si>
  <si>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</si>
  <si>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</si>
  <si>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</si>
  <si>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</si>
  <si>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</si>
  <si>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</si>
  <si>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</si>
  <si>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</si>
  <si>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</si>
  <si>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</si>
  <si>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</si>
  <si>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</si>
  <si>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</si>
  <si>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</si>
  <si>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</si>
  <si>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</si>
  <si>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</si>
  <si>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</si>
  <si>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</si>
  <si>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</si>
  <si>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</si>
  <si>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</si>
  <si>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</si>
  <si>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</si>
  <si>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</si>
  <si>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</si>
  <si>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</si>
  <si>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</si>
  <si>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</si>
  <si>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</si>
  <si>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</si>
  <si>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</si>
  <si>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</si>
  <si>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</si>
  <si>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</si>
  <si>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</si>
  <si>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</si>
  <si>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</si>
  <si>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</si>
  <si>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</si>
  <si>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</si>
  <si>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</si>
  <si>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</si>
  <si>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</si>
  <si>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</si>
  <si>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</si>
  <si>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</si>
  <si>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</si>
  <si>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</si>
  <si>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</si>
  <si>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</si>
  <si>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</si>
  <si>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</si>
  <si>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</si>
  <si>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</si>
  <si>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</si>
  <si>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</si>
  <si>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</si>
  <si>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</si>
  <si>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</si>
  <si>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</si>
  <si>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</si>
  <si>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</si>
  <si>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</si>
  <si>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</si>
  <si>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</si>
  <si>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</si>
  <si>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</si>
  <si>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</si>
  <si>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</si>
  <si>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</si>
  <si>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</si>
  <si>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</si>
  <si>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</si>
  <si>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</si>
  <si>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</si>
  <si>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</si>
  <si>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</si>
  <si>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</si>
  <si>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</si>
  <si>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</si>
  <si>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</si>
  <si>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</si>
  <si>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</si>
  <si>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</si>
  <si>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</si>
  <si>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</si>
  <si>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</si>
  <si>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</si>
  <si>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</si>
  <si>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</si>
  <si>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</si>
  <si>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</si>
  <si>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</si>
  <si>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</si>
  <si>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</si>
  <si>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</si>
  <si>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</si>
  <si>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</si>
  <si>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</si>
  <si>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</si>
  <si>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</si>
  <si>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</si>
  <si>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</si>
  <si>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</si>
  <si>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</si>
  <si>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</si>
  <si>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</si>
  <si>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</si>
  <si>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</si>
  <si>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</si>
  <si>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</si>
  <si>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</si>
  <si>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</si>
  <si>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</si>
  <si>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</si>
  <si>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</si>
  <si>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</si>
  <si>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</si>
  <si>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</si>
  <si>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</si>
  <si>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</si>
  <si>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</si>
  <si>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</si>
  <si>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</si>
  <si>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</si>
  <si>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</si>
  <si>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</si>
  <si>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</si>
  <si>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</si>
  <si>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</si>
  <si>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</si>
  <si>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</si>
  <si>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</si>
  <si>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</si>
  <si>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</si>
  <si>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</si>
  <si>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</si>
  <si>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</si>
  <si>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</si>
  <si>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</si>
  <si>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</si>
  <si>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</si>
  <si>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</si>
  <si>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</si>
  <si>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</si>
  <si>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</si>
  <si>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</si>
  <si>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</si>
  <si>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</si>
  <si>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</si>
  <si>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</si>
  <si>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</si>
  <si>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</si>
  <si>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</si>
  <si>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</si>
  <si>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</si>
  <si>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</si>
  <si>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</si>
  <si>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</si>
  <si>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</si>
  <si>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</si>
  <si>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</si>
  <si>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</si>
  <si>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</si>
  <si>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</si>
  <si>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</si>
  <si>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</si>
  <si>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</si>
  <si>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</si>
  <si>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</si>
  <si>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</si>
  <si>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</si>
  <si>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</si>
  <si>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</si>
  <si>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</si>
  <si>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</si>
  <si>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</si>
  <si>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</si>
  <si>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</si>
  <si>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</si>
  <si>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</si>
  <si>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</si>
  <si>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</si>
  <si>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</si>
  <si>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</si>
  <si>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</si>
  <si>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</si>
  <si>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</si>
  <si>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</si>
  <si>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</si>
  <si>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</si>
  <si>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</si>
  <si>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</si>
  <si>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</si>
  <si>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</si>
  <si>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</si>
  <si>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</si>
  <si>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</si>
  <si>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</si>
  <si>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</si>
  <si>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</si>
  <si>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</si>
  <si>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</si>
  <si>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</si>
  <si>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</si>
  <si>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</si>
  <si>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</si>
  <si>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</si>
  <si>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</si>
  <si>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</si>
  <si>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</si>
  <si>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</si>
  <si>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</si>
  <si>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</si>
  <si>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</si>
  <si>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</si>
  <si>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</si>
  <si>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</si>
  <si>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</si>
  <si>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</si>
  <si>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</si>
  <si>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</si>
  <si>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</si>
  <si>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</si>
  <si>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</si>
  <si>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</si>
  <si>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</si>
  <si>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</si>
  <si>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</si>
  <si>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</si>
  <si>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</si>
  <si>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</si>
  <si>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</si>
  <si>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</si>
  <si>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</si>
  <si>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</si>
  <si>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</si>
  <si>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</si>
  <si>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</si>
  <si>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</si>
  <si>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</si>
  <si>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</si>
  <si>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</si>
  <si>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</si>
  <si>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</si>
  <si>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</si>
  <si>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</si>
  <si>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</si>
  <si>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</si>
  <si>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</si>
  <si>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</si>
  <si>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</si>
  <si>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</si>
  <si>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</si>
  <si>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</si>
  <si>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</si>
  <si>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</si>
  <si>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</si>
  <si>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</si>
  <si>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</si>
  <si>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</si>
  <si>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</si>
  <si>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</si>
  <si>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</si>
  <si>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</si>
  <si>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</si>
  <si>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</si>
  <si>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</si>
  <si>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</si>
  <si>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</si>
  <si>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</si>
  <si>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</si>
  <si>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</si>
  <si>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</si>
  <si>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</si>
  <si>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</si>
  <si>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</si>
  <si>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</si>
  <si>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</si>
  <si>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</si>
  <si>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</si>
  <si>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</si>
  <si>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</si>
  <si>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</si>
  <si>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</si>
  <si>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</si>
  <si>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</si>
  <si>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</si>
  <si>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</si>
  <si>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</si>
  <si>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</si>
  <si>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</si>
  <si>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</si>
  <si>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</si>
  <si>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</si>
  <si>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</si>
  <si>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</si>
  <si>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</si>
  <si>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</si>
  <si>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</si>
  <si>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</si>
  <si>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</si>
  <si>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</si>
  <si>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</si>
  <si>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</si>
  <si>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</si>
  <si>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</si>
  <si>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</si>
  <si>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</si>
  <si>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</si>
  <si>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</si>
  <si>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</si>
  <si>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</si>
  <si>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</si>
  <si>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</si>
  <si>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</si>
  <si>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</si>
  <si>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</si>
  <si>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</si>
  <si>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</si>
  <si>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</si>
  <si>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</si>
  <si>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</si>
  <si>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</si>
  <si>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</si>
  <si>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</si>
  <si>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</si>
  <si>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</si>
  <si>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</si>
  <si>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</si>
  <si>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</si>
  <si>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</si>
  <si>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</si>
  <si>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</si>
  <si>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</si>
  <si>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</si>
  <si>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</si>
  <si>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</si>
  <si>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</si>
  <si>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</si>
  <si>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</si>
  <si>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</si>
  <si>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</si>
  <si>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</si>
  <si>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</si>
  <si>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</si>
  <si>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</si>
  <si>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</si>
  <si>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</si>
  <si>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</si>
  <si>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</si>
  <si>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</si>
  <si>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</si>
  <si>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</si>
  <si>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</si>
  <si>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</si>
  <si>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</si>
  <si>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</si>
  <si>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</si>
  <si>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</si>
  <si>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</si>
  <si>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</si>
  <si>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</si>
  <si>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</si>
  <si>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</si>
  <si>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</si>
  <si>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</si>
  <si>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</si>
  <si>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</si>
  <si>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</si>
  <si>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</si>
  <si>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</si>
  <si>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</si>
  <si>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</si>
  <si>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</si>
  <si>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</si>
  <si>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</si>
  <si>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</si>
  <si>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</si>
  <si>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</si>
  <si>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</si>
  <si>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</si>
  <si>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</si>
  <si>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</si>
  <si>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</si>
  <si>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</si>
  <si>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</si>
  <si>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</si>
  <si>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</si>
  <si>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</si>
  <si>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</si>
  <si>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</si>
  <si>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</si>
  <si>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</si>
  <si>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</si>
  <si>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</si>
  <si>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</si>
  <si>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</si>
  <si>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</si>
  <si>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</si>
  <si>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</si>
  <si>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</si>
  <si>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</si>
  <si>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</si>
  <si>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</si>
  <si>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</si>
  <si>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</si>
  <si>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</si>
  <si>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</si>
  <si>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</si>
  <si>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</si>
  <si>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</si>
  <si>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</si>
  <si>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</si>
  <si>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</si>
  <si>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</si>
  <si>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</si>
  <si>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</si>
  <si>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</si>
  <si>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</si>
  <si>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</si>
  <si>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</si>
  <si>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</si>
  <si>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</si>
  <si>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</si>
  <si>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</si>
  <si>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</si>
  <si>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</si>
  <si>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</si>
  <si>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</si>
  <si>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</si>
  <si>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</si>
  <si>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</si>
  <si>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</si>
  <si>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</si>
  <si>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</si>
  <si>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</si>
  <si>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</si>
  <si>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</si>
  <si>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</si>
  <si>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</si>
  <si>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</si>
  <si>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</si>
  <si>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</si>
  <si>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</si>
  <si>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</si>
  <si>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</si>
  <si>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</si>
  <si>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</si>
  <si>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</si>
  <si>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</si>
  <si>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</si>
  <si>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</si>
  <si>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</si>
  <si>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</si>
  <si>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</si>
  <si>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</si>
  <si>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</si>
  <si>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</si>
  <si>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</si>
  <si>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</si>
  <si>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</si>
  <si>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</si>
  <si>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</si>
  <si>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</si>
  <si>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</si>
  <si>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</si>
  <si>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</si>
  <si>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</si>
  <si>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</si>
  <si>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</si>
  <si>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</si>
  <si>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</si>
  <si>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</si>
  <si>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</si>
  <si>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</si>
  <si>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</si>
  <si>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</si>
  <si>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</si>
  <si>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</si>
  <si>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</si>
  <si>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</si>
  <si>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</si>
  <si>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</si>
  <si>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</si>
  <si>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</si>
  <si>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</si>
  <si>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</si>
  <si>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</si>
  <si>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</si>
  <si>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</si>
  <si>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</si>
  <si>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</si>
  <si>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</si>
  <si>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</si>
  <si>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</si>
  <si>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</si>
  <si>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</si>
  <si>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</si>
  <si>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</si>
  <si>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</si>
  <si>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</si>
  <si>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</si>
  <si>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</si>
  <si>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</si>
  <si>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</si>
  <si>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</si>
  <si>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</si>
  <si>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</si>
  <si>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</si>
  <si>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</si>
  <si>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</si>
  <si>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</si>
  <si>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</si>
  <si>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</si>
  <si>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</si>
  <si>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</si>
  <si>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</si>
  <si>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</si>
  <si>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</si>
  <si>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</si>
  <si>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</si>
  <si>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</si>
  <si>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</si>
  <si>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</si>
  <si>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</si>
  <si>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</si>
  <si>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</si>
  <si>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</si>
  <si>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</si>
  <si>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</si>
  <si>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</si>
  <si>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</si>
  <si>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</si>
  <si>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</si>
  <si>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</si>
  <si>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</si>
  <si>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</si>
  <si>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</si>
  <si>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</si>
  <si>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</si>
  <si>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</si>
  <si>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</si>
  <si>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</si>
  <si>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</si>
  <si>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</si>
  <si>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</si>
  <si>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</si>
  <si>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</si>
  <si>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</si>
  <si>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</si>
  <si>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</si>
  <si>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</si>
  <si>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</si>
  <si>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</si>
  <si>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</si>
  <si>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</si>
  <si>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</si>
  <si>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</si>
  <si>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</si>
  <si>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</si>
  <si>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</si>
  <si>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</si>
  <si>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</si>
  <si>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</si>
  <si>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</si>
  <si>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</si>
  <si>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</si>
  <si>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</si>
  <si>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</si>
  <si>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</si>
  <si>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</si>
  <si>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</si>
  <si>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</si>
  <si>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</si>
  <si>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</si>
  <si>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</si>
  <si>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</si>
  <si>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</si>
  <si>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</si>
  <si>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</si>
  <si>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</si>
  <si>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</si>
  <si>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</si>
  <si>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</si>
  <si>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</si>
  <si>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</si>
  <si>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</si>
  <si>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</si>
  <si>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</si>
  <si>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</si>
  <si>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</si>
  <si>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</si>
  <si>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</si>
  <si>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</si>
  <si>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</si>
  <si>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</si>
  <si>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</si>
  <si>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</si>
  <si>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</si>
  <si>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</si>
  <si>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</si>
  <si>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</si>
  <si>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</si>
  <si>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</si>
  <si>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</si>
  <si>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</si>
  <si>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</si>
  <si>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</si>
  <si>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</si>
  <si>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</si>
  <si>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</si>
  <si>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</si>
  <si>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</si>
  <si>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</si>
  <si>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</si>
  <si>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</si>
  <si>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</si>
  <si>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</si>
  <si>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</si>
  <si>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</si>
  <si>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</si>
  <si>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</si>
  <si>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</si>
  <si>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</si>
  <si>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</si>
  <si>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</si>
  <si>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</si>
  <si>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</si>
  <si>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</si>
  <si>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</si>
  <si>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</si>
  <si>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</si>
  <si>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</si>
  <si>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</si>
  <si>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</si>
  <si>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</si>
  <si>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</si>
  <si>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</si>
  <si>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</si>
  <si>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</si>
  <si>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</si>
  <si>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</si>
  <si>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</si>
  <si>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</si>
  <si>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</si>
  <si>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</si>
  <si>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</si>
  <si>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</si>
  <si>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</si>
  <si>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</si>
  <si>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</si>
  <si>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</si>
  <si>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</si>
  <si>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</si>
  <si>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</si>
  <si>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</si>
  <si>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</si>
  <si>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</si>
  <si>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</si>
  <si>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</si>
  <si>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</si>
  <si>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</si>
  <si>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</si>
  <si>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</si>
  <si>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</si>
  <si>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</si>
  <si>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</si>
  <si>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</si>
  <si>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</si>
  <si>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</si>
  <si>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</si>
  <si>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</si>
  <si>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</si>
  <si>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</si>
  <si>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</si>
  <si>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</si>
  <si>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</si>
  <si>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</si>
  <si>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</si>
  <si>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</si>
  <si>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</si>
  <si>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</si>
  <si>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</si>
  <si>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</si>
  <si>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</si>
  <si>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</si>
  <si>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</si>
  <si>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</si>
  <si>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</si>
  <si>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</si>
  <si>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</si>
  <si>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</si>
  <si>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</si>
  <si>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</si>
  <si>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</si>
  <si>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</si>
  <si>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</si>
  <si>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</si>
  <si>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</si>
  <si>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</si>
  <si>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</si>
  <si>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</si>
  <si>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</si>
  <si>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</si>
  <si>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</si>
  <si>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</si>
  <si>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</si>
  <si>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</si>
  <si>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</si>
  <si>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</si>
  <si>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</si>
  <si>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</si>
  <si>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</si>
  <si>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</si>
  <si>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</si>
  <si>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</si>
  <si>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</si>
  <si>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</si>
  <si>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</si>
  <si>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</si>
  <si>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</si>
  <si>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</si>
  <si>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</si>
  <si>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</si>
  <si>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</si>
  <si>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</si>
  <si>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</si>
  <si>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</si>
  <si>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</si>
  <si>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</si>
  <si>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</si>
  <si>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</si>
  <si>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</si>
  <si>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</si>
  <si>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</si>
  <si>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</si>
  <si>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</si>
  <si>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</si>
  <si>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</si>
  <si>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</si>
  <si>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</si>
  <si>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</si>
  <si>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</si>
  <si>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</si>
  <si>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</si>
  <si>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</si>
  <si>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</si>
  <si>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</si>
  <si>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</si>
  <si>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</si>
  <si>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</si>
  <si>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</si>
  <si>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</si>
  <si>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</si>
  <si>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</si>
  <si>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</si>
  <si>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</si>
  <si>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</si>
  <si>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</si>
  <si>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</si>
  <si>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</si>
  <si>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</si>
  <si>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</si>
  <si>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</si>
  <si>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</si>
  <si>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</si>
  <si>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</si>
  <si>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</si>
  <si>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</si>
  <si>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</si>
  <si>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</si>
  <si>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</si>
  <si>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</si>
  <si>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</si>
  <si>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</si>
  <si>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</si>
  <si>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</si>
  <si>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</si>
  <si>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</si>
  <si>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</si>
  <si>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</si>
  <si>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</si>
  <si>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</si>
  <si>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</si>
  <si>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</si>
  <si>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</si>
  <si>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</si>
  <si>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</si>
  <si>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</si>
  <si>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</si>
  <si>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</si>
  <si>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</si>
  <si>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</si>
  <si>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</si>
  <si>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</si>
  <si>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</si>
  <si>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</si>
  <si>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</si>
  <si>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</si>
  <si>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</si>
  <si>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</si>
  <si>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</si>
  <si>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</si>
  <si>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</si>
  <si>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</si>
  <si>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</si>
  <si>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</si>
  <si>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</si>
  <si>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</si>
  <si>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</si>
  <si>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</si>
  <si>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</si>
  <si>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</si>
  <si>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</si>
  <si>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</si>
  <si>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</si>
  <si>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</si>
  <si>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</si>
  <si>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</si>
  <si>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</si>
  <si>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</si>
  <si>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</si>
  <si>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</si>
  <si>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</si>
  <si>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</si>
  <si>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</si>
  <si>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</si>
  <si>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</si>
  <si>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</si>
  <si>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</si>
  <si>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</si>
  <si>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</si>
  <si>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</si>
  <si>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</si>
  <si>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</si>
  <si>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</si>
  <si>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</si>
  <si>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</si>
  <si>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</si>
  <si>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</si>
  <si>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</si>
  <si>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</si>
  <si>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</si>
  <si>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</si>
  <si>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</si>
  <si>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</si>
  <si>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</si>
  <si>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</si>
  <si>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</si>
  <si>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</si>
  <si>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</si>
  <si>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</si>
  <si>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</si>
  <si>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</si>
  <si>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</si>
  <si>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</si>
  <si>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</si>
  <si>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</si>
  <si>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</si>
  <si>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</si>
  <si>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</si>
  <si>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</si>
  <si>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</si>
  <si>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</si>
  <si>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</si>
  <si>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</si>
  <si>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</si>
  <si>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</si>
  <si>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</si>
  <si>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</si>
  <si>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</si>
  <si>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</si>
  <si>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</si>
  <si>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</si>
  <si>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</si>
  <si>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</si>
  <si>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</si>
  <si>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</si>
  <si>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</si>
  <si>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</si>
  <si>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</si>
  <si>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</si>
  <si>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</si>
  <si>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</si>
  <si>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</si>
  <si>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</si>
  <si>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</si>
  <si>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</si>
  <si>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</si>
  <si>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</si>
  <si>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</si>
  <si>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</si>
  <si>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</si>
  <si>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</si>
  <si>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</si>
  <si>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</si>
  <si>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</si>
  <si>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</si>
  <si>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</si>
  <si>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</si>
  <si>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</si>
  <si>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</si>
  <si>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</si>
  <si>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</si>
  <si>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</si>
  <si>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</si>
  <si>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</si>
  <si>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</si>
  <si>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</si>
  <si>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</si>
  <si>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</si>
  <si>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</si>
  <si>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</si>
  <si>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</si>
  <si>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</si>
  <si>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</si>
  <si>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</si>
  <si>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</si>
  <si>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</si>
  <si>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</si>
  <si>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</si>
  <si>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</si>
  <si>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</si>
  <si>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</si>
  <si>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</si>
  <si>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</si>
  <si>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</si>
  <si>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</si>
  <si>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</si>
  <si>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</si>
  <si>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</si>
  <si>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</si>
  <si>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</si>
  <si>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</si>
  <si>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</si>
  <si>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</si>
  <si>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</si>
  <si>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</si>
  <si>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</si>
  <si>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</si>
  <si>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</si>
  <si>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</si>
  <si>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</si>
  <si>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</si>
  <si>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</si>
  <si>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</si>
  <si>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</si>
  <si>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</si>
  <si>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</si>
  <si>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</si>
  <si>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</si>
  <si>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</si>
  <si>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</si>
  <si>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</si>
  <si>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</si>
  <si>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</si>
  <si>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</si>
  <si>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</si>
  <si>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</si>
  <si>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</si>
  <si>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</si>
  <si>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</si>
  <si>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</si>
  <si>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</si>
  <si>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</si>
  <si>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</si>
  <si>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</si>
  <si>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</si>
  <si>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</si>
  <si>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</si>
  <si>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</si>
  <si>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</si>
  <si>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</si>
  <si>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</si>
  <si>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</si>
  <si>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</si>
  <si>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</si>
  <si>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</si>
  <si>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</si>
  <si>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</si>
  <si>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</si>
  <si>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</si>
  <si>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</si>
  <si>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</si>
  <si>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</si>
  <si>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</si>
  <si>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</si>
  <si>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</si>
  <si>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</si>
  <si>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</si>
  <si>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</si>
  <si>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</si>
  <si>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</si>
  <si>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</si>
  <si>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</si>
  <si>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</si>
  <si>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</si>
  <si>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</si>
  <si>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</si>
  <si>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</si>
  <si>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</si>
  <si>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</si>
  <si>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</si>
  <si>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</si>
  <si>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</si>
  <si>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</si>
  <si>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</si>
  <si>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</si>
  <si>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</si>
  <si>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</si>
  <si>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</si>
  <si>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</si>
  <si>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</si>
  <si>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</si>
  <si>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</si>
  <si>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</si>
  <si>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</si>
  <si>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</si>
  <si>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</si>
  <si>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</si>
  <si>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</si>
  <si>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</si>
  <si>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</si>
  <si>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</si>
  <si>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</si>
  <si>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</si>
  <si>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</si>
  <si>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</si>
  <si>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</si>
  <si>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</si>
  <si>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</si>
  <si>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</si>
  <si>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</si>
  <si>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</si>
  <si>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</si>
  <si>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</si>
  <si>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</si>
  <si>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</si>
  <si>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</si>
  <si>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</si>
  <si>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</si>
  <si>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</si>
  <si>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</si>
  <si>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</si>
  <si>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</si>
  <si>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</si>
  <si>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</si>
  <si>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</si>
  <si>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</si>
  <si>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</si>
  <si>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</si>
  <si>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</si>
  <si>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</si>
  <si>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</si>
  <si>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</si>
  <si>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</si>
  <si>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</si>
  <si>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</si>
  <si>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</si>
  <si>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</si>
  <si>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</si>
  <si>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</si>
  <si>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</si>
  <si>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</si>
  <si>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</si>
  <si>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</si>
  <si>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</si>
  <si>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</si>
  <si>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</si>
  <si>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</si>
  <si>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</si>
  <si>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</si>
  <si>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</si>
  <si>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</si>
  <si>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</si>
  <si>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</si>
  <si>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</si>
  <si>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</si>
  <si>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</si>
  <si>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</si>
  <si>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</si>
  <si>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</si>
  <si>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</si>
  <si>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</si>
  <si>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</si>
  <si>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</si>
  <si>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</si>
  <si>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</si>
  <si>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</si>
  <si>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</si>
  <si>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</si>
  <si>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</si>
  <si>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</si>
  <si>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</si>
  <si>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</si>
  <si>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</si>
  <si>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</si>
  <si>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</si>
  <si>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</si>
  <si>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</si>
  <si>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</si>
  <si>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</si>
  <si>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</si>
  <si>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</si>
  <si>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</si>
  <si>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</si>
  <si>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</si>
  <si>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</si>
  <si>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</si>
  <si>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</si>
  <si>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</si>
  <si>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</si>
  <si>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</si>
  <si>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</si>
  <si>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</si>
  <si>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</si>
  <si>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</si>
  <si>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</si>
  <si>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</si>
  <si>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</si>
  <si>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</si>
  <si>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</si>
  <si>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</si>
  <si>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</si>
  <si>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</si>
  <si>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</si>
  <si>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</si>
  <si>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</si>
  <si>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</si>
  <si>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</si>
  <si>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</si>
  <si>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</si>
  <si>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</si>
  <si>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</si>
  <si>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</si>
  <si>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</si>
  <si>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</si>
  <si>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</si>
  <si>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</si>
  <si>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</si>
  <si>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</si>
  <si>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</si>
  <si>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</si>
  <si>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</si>
  <si>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</si>
  <si>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</si>
  <si>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</si>
  <si>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</si>
  <si>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</si>
  <si>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</si>
  <si>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</si>
  <si>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</si>
  <si>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</si>
  <si>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</si>
  <si>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</si>
  <si>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</si>
  <si>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</si>
  <si>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</si>
  <si>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</si>
  <si>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</si>
  <si>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</si>
  <si>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</si>
  <si>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</si>
  <si>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</si>
  <si>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</si>
  <si>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</si>
  <si>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</si>
  <si>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</si>
  <si>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</si>
  <si>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</si>
  <si>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</si>
  <si>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</si>
  <si>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</si>
  <si>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</si>
  <si>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</si>
  <si>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</si>
  <si>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</si>
  <si>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</si>
  <si>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</si>
  <si>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</si>
  <si>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</si>
  <si>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</si>
  <si>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</si>
  <si>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</si>
  <si>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</si>
  <si>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</si>
  <si>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</si>
  <si>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</si>
  <si>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</si>
  <si>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</si>
  <si>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</si>
  <si>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</si>
  <si>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</si>
  <si>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</si>
  <si>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</si>
  <si>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</si>
  <si>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</si>
  <si>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</si>
  <si>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</si>
  <si>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</si>
  <si>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</si>
  <si>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</si>
  <si>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</si>
  <si>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</si>
  <si>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</si>
  <si>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</si>
  <si>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</si>
  <si>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</si>
  <si>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</si>
  <si>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</si>
  <si>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</si>
  <si>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</si>
  <si>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</si>
  <si>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</si>
  <si>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</si>
  <si>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</si>
  <si>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</si>
  <si>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</si>
  <si>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</si>
  <si>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</si>
  <si>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</si>
  <si>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</si>
  <si>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</si>
  <si>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</si>
  <si>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</si>
  <si>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</si>
  <si>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</si>
  <si>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</si>
  <si>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</si>
  <si>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</si>
  <si>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</si>
  <si>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</si>
  <si>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</si>
  <si>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</si>
  <si>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</si>
  <si>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</si>
  <si>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</si>
  <si>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</si>
  <si>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</si>
  <si>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</si>
  <si>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</si>
  <si>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</si>
  <si>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</si>
  <si>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</si>
  <si>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</si>
  <si>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</si>
  <si>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</si>
  <si>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</si>
  <si>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</si>
  <si>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</si>
  <si>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</si>
  <si>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</si>
  <si>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</si>
  <si>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</si>
  <si>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</si>
  <si>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</si>
  <si>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</si>
  <si>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</si>
  <si>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</si>
  <si>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</si>
  <si>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</si>
  <si>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</si>
  <si>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</si>
  <si>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</si>
  <si>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</si>
  <si>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</si>
  <si>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</si>
  <si>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</si>
  <si>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</si>
  <si>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</si>
  <si>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</si>
  <si>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</si>
  <si>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</si>
  <si>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</si>
  <si>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</si>
  <si>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</si>
  <si>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</si>
  <si>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</si>
  <si>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</si>
  <si>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</si>
  <si>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</si>
  <si>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</si>
  <si>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</si>
  <si>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</si>
  <si>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</si>
  <si>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</si>
  <si>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</si>
  <si>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</si>
  <si>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</si>
  <si>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</si>
  <si>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</si>
  <si>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</si>
  <si>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</si>
  <si>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</si>
  <si>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</si>
  <si>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</si>
  <si>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</si>
  <si>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</si>
  <si>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</si>
  <si>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</si>
  <si>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</si>
  <si>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</si>
  <si>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</si>
  <si>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</si>
  <si>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</si>
  <si>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</si>
  <si>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</si>
  <si>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</si>
  <si>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</si>
  <si>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</si>
  <si>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</si>
  <si>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</si>
  <si>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</si>
  <si>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</si>
  <si>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</si>
  <si>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</si>
  <si>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</si>
  <si>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</si>
  <si>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</si>
  <si>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</si>
  <si>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</si>
  <si>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</si>
  <si>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</si>
  <si>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</si>
  <si>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</si>
  <si>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</si>
  <si>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</si>
  <si>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</si>
  <si>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</si>
  <si>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</si>
  <si>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</si>
  <si>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</si>
  <si>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</si>
  <si>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</si>
  <si>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</si>
  <si>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</si>
  <si>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</si>
  <si>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</si>
  <si>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</si>
  <si>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</si>
  <si>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</si>
  <si>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</si>
  <si>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</si>
  <si>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</si>
  <si>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</si>
  <si>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</si>
  <si>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</si>
  <si>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</si>
  <si>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</si>
  <si>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</si>
  <si>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</si>
  <si>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</si>
  <si>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</si>
  <si>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</si>
  <si>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</si>
  <si>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</si>
  <si>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</si>
  <si>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</si>
  <si>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</si>
  <si>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</si>
  <si>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</si>
  <si>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</si>
  <si>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</si>
  <si>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</si>
  <si>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</si>
  <si>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</si>
  <si>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</si>
  <si>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</si>
  <si>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</si>
  <si>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</si>
  <si>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</si>
  <si>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</si>
  <si>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</si>
  <si>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</si>
  <si>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</si>
  <si>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</si>
  <si>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</si>
  <si>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</si>
  <si>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</si>
  <si>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</si>
  <si>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</si>
  <si>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</si>
  <si>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</si>
  <si>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</si>
  <si>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</si>
  <si>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</si>
  <si>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</si>
  <si>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</si>
  <si>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</si>
  <si>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</si>
  <si>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</si>
  <si>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</si>
  <si>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</si>
  <si>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</si>
  <si>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</si>
  <si>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</si>
  <si>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</si>
  <si>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</si>
  <si>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</si>
  <si>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</si>
  <si>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</si>
  <si>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</si>
  <si>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</si>
  <si>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</si>
  <si>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</si>
  <si>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</si>
  <si>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</si>
  <si>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</si>
  <si>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</si>
  <si>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</si>
  <si>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</si>
  <si>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</si>
  <si>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</si>
  <si>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</si>
  <si>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</si>
  <si>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</si>
  <si>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</si>
  <si>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</si>
  <si>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</si>
  <si>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</si>
  <si>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</si>
  <si>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</si>
  <si>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</si>
  <si>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</si>
  <si>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</si>
  <si>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</si>
  <si>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</si>
  <si>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</si>
  <si>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</si>
  <si>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</si>
  <si>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</si>
  <si>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</si>
  <si>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</si>
  <si>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</si>
  <si>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</si>
  <si>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</si>
  <si>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</si>
  <si>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</si>
  <si>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</si>
  <si>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</si>
  <si>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</si>
  <si>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</si>
  <si>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</si>
  <si>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</si>
  <si>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</si>
  <si>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</si>
  <si>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</si>
  <si>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</si>
  <si>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</si>
  <si>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</si>
  <si>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</si>
  <si>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</si>
  <si>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</si>
  <si>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</si>
  <si>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</si>
  <si>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</si>
  <si>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</si>
  <si>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</si>
  <si>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</si>
  <si>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</si>
  <si>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</si>
  <si>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</si>
  <si>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</si>
  <si>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</si>
  <si>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</si>
  <si>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</si>
  <si>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</si>
  <si>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</si>
  <si>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</si>
  <si>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</si>
  <si>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</si>
  <si>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</si>
  <si>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</si>
  <si>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</si>
  <si>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</si>
  <si>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</si>
  <si>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</si>
  <si>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</si>
  <si>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</si>
  <si>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</si>
  <si>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</si>
  <si>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</si>
  <si>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</si>
  <si>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</si>
  <si>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</si>
  <si>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</si>
  <si>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</si>
  <si>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</si>
  <si>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</si>
  <si>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</si>
  <si>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</si>
  <si>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</si>
  <si>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</si>
  <si>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</si>
  <si>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</si>
  <si>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</si>
  <si>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</si>
  <si>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</si>
  <si>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</si>
  <si>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</si>
  <si>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</si>
  <si>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</si>
  <si>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</si>
  <si>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</si>
  <si>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</si>
  <si>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</si>
  <si>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</si>
  <si>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</si>
  <si>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</si>
  <si>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</si>
  <si>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</si>
  <si>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</si>
  <si>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</si>
  <si>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</si>
  <si>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</si>
  <si>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</si>
  <si>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</si>
  <si>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</si>
  <si>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</si>
  <si>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</si>
  <si>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</si>
  <si>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</si>
  <si>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</si>
  <si>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</si>
  <si>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</si>
  <si>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</si>
  <si>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</si>
  <si>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</si>
  <si>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</si>
  <si>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</si>
  <si>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</si>
  <si>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</si>
  <si>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</si>
  <si>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</si>
  <si>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</si>
  <si>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</si>
  <si>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</si>
  <si>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</si>
  <si>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</si>
  <si>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</si>
  <si>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</si>
  <si>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</si>
  <si>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</si>
  <si>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</si>
  <si>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</si>
  <si>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</si>
  <si>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</si>
  <si>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</si>
  <si>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</si>
  <si>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</si>
  <si>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</si>
  <si>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</si>
  <si>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</si>
  <si>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</si>
  <si>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</si>
  <si>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</si>
  <si>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</si>
  <si>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</si>
  <si>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</si>
  <si>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</si>
  <si>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</si>
  <si>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</si>
  <si>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</si>
  <si>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</si>
  <si>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</si>
  <si>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</si>
  <si>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</si>
  <si>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</si>
  <si>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</si>
  <si>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</si>
  <si>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</si>
  <si>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</si>
  <si>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</si>
  <si>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</si>
  <si>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</si>
  <si>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</si>
  <si>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</si>
  <si>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</si>
  <si>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</si>
  <si>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</si>
  <si>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</si>
  <si>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</si>
  <si>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</si>
  <si>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</si>
  <si>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</si>
  <si>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</si>
  <si>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</si>
  <si>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</si>
  <si>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</si>
  <si>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</si>
  <si>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</si>
  <si>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</si>
  <si>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</si>
  <si>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</si>
  <si>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</si>
  <si>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</si>
  <si>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</si>
  <si>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</si>
  <si>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</si>
  <si>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</si>
  <si>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</si>
  <si>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</si>
  <si>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</si>
  <si>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</si>
  <si>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</si>
  <si>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</si>
  <si>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</si>
  <si>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</si>
  <si>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</si>
  <si>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</si>
  <si>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</si>
  <si>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</si>
  <si>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</si>
  <si>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</si>
  <si>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</si>
  <si>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</si>
  <si>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</si>
  <si>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</si>
  <si>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</si>
  <si>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</si>
  <si>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</si>
  <si>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</si>
  <si>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</si>
  <si>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</si>
  <si>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</si>
  <si>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</si>
  <si>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</si>
  <si>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</si>
  <si>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</si>
  <si>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</si>
  <si>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</si>
  <si>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</si>
  <si>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</si>
  <si>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</si>
  <si>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</si>
  <si>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</si>
  <si>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</si>
  <si>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</si>
  <si>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</si>
  <si>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</si>
  <si>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</si>
  <si>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</si>
  <si>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</si>
  <si>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</si>
  <si>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</si>
  <si>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</si>
  <si>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</si>
  <si>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</si>
  <si>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</si>
  <si>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</si>
  <si>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</si>
  <si>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</si>
  <si>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</si>
  <si>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</si>
  <si>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</si>
  <si>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</si>
  <si>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</si>
  <si>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</si>
  <si>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</si>
  <si>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</si>
  <si>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</si>
  <si>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</si>
  <si>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</si>
  <si>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</si>
  <si>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</si>
  <si>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</si>
  <si>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</si>
  <si>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</si>
  <si>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</si>
  <si>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</si>
  <si>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</si>
  <si>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</si>
  <si>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</si>
  <si>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</si>
  <si>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</si>
  <si>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</si>
  <si>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</si>
  <si>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</si>
  <si>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</si>
  <si>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</si>
  <si>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</si>
  <si>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</si>
  <si>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</si>
  <si>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</si>
  <si>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</si>
  <si>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</si>
  <si>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</si>
  <si>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</si>
  <si>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</si>
  <si>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</si>
  <si>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</si>
  <si>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</si>
  <si>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</si>
  <si>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</si>
  <si>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</si>
  <si>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</si>
  <si>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</si>
  <si>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</si>
  <si>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</si>
  <si>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</si>
  <si>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</si>
  <si>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</si>
  <si>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</si>
  <si>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</si>
  <si>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</si>
  <si>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</si>
  <si>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</si>
  <si>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</si>
  <si>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</si>
  <si>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</si>
  <si>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</si>
  <si>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</si>
  <si>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</si>
  <si>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</si>
  <si>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</si>
  <si>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</si>
  <si>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</si>
  <si>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</si>
  <si>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</si>
  <si>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</si>
  <si>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</si>
  <si>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</si>
  <si>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</si>
  <si>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</si>
  <si>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</si>
  <si>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</si>
  <si>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</si>
  <si>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</si>
  <si>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</si>
  <si>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</si>
  <si>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</si>
  <si>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</si>
  <si>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</si>
  <si>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</si>
  <si>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</si>
  <si>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</si>
  <si>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</si>
  <si>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</si>
  <si>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</si>
  <si>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</si>
  <si>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</si>
  <si>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</si>
  <si>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</si>
  <si>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</si>
  <si>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</si>
  <si>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</si>
  <si>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</si>
  <si>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</si>
  <si>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</si>
  <si>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</si>
  <si>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</si>
  <si>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</si>
  <si>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</si>
  <si>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</si>
  <si>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</si>
  <si>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</si>
  <si>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</si>
  <si>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</si>
  <si>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</si>
  <si>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</si>
  <si>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</si>
  <si>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</si>
  <si>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</si>
  <si>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</si>
  <si>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</si>
  <si>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</si>
  <si>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</si>
  <si>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</si>
  <si>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</si>
  <si>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</si>
  <si>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</si>
  <si>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</si>
  <si>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</si>
  <si>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</si>
  <si>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</si>
  <si>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</si>
  <si>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</si>
  <si>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</si>
  <si>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</si>
  <si>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</si>
  <si>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</si>
  <si>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</si>
  <si>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</si>
  <si>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</si>
  <si>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</si>
  <si>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</si>
  <si>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</si>
  <si>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</si>
  <si>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</si>
  <si>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</si>
  <si>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</si>
  <si>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</si>
  <si>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</si>
  <si>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</si>
  <si>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</si>
  <si>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</si>
  <si>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</si>
  <si>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</si>
  <si>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</si>
  <si>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</si>
  <si>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</si>
  <si>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</si>
  <si>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</si>
  <si>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</si>
  <si>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</si>
  <si>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</si>
  <si>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</si>
  <si>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</si>
  <si>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</si>
  <si>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</si>
  <si>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</si>
  <si>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</si>
  <si>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</si>
  <si>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</si>
  <si>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</si>
  <si>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</si>
  <si>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</si>
  <si>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</si>
  <si>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</si>
  <si>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</si>
  <si>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</si>
  <si>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</si>
  <si>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</si>
  <si>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</si>
  <si>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</si>
  <si>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</si>
  <si>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</si>
  <si>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</si>
  <si>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</si>
  <si>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</si>
  <si>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</si>
  <si>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</si>
  <si>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</si>
  <si>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</si>
  <si>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</si>
  <si>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</si>
  <si>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</si>
  <si>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</si>
  <si>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</si>
  <si>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</si>
  <si>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</si>
  <si>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</si>
  <si>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</si>
  <si>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</si>
  <si>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</si>
  <si>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</si>
  <si>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</si>
  <si>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</si>
  <si>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</si>
  <si>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</si>
  <si>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</si>
  <si>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</si>
  <si>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</si>
  <si>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</si>
  <si>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</si>
  <si>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</si>
  <si>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</si>
  <si>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</si>
  <si>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</si>
  <si>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</si>
  <si>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</si>
  <si>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</si>
  <si>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</si>
  <si>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</si>
  <si>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</si>
  <si>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</si>
  <si>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</si>
  <si>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</si>
  <si>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</si>
  <si>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</si>
  <si>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</si>
  <si>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</si>
  <si>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</si>
  <si>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</si>
  <si>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</si>
  <si>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</si>
  <si>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</si>
  <si>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</si>
  <si>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</si>
  <si>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</si>
  <si>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</si>
  <si>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</si>
  <si>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</si>
  <si>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</si>
  <si>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</si>
  <si>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</si>
  <si>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</si>
  <si>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</si>
  <si>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</si>
  <si>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</si>
  <si>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</si>
  <si>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</si>
  <si>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</si>
  <si>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</si>
  <si>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</si>
  <si>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</si>
  <si>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</si>
  <si>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</si>
  <si>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</si>
  <si>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</si>
  <si>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</si>
  <si>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</si>
  <si>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</si>
  <si>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</si>
  <si>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</si>
  <si>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</si>
  <si>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</si>
  <si>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</si>
  <si>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</si>
  <si>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</si>
  <si>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</si>
  <si>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</si>
  <si>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</si>
  <si>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</si>
  <si>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</si>
  <si>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</si>
  <si>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</si>
  <si>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</si>
  <si>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</si>
  <si>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</si>
  <si>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</si>
  <si>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</si>
  <si>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</si>
  <si>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</si>
  <si>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</si>
  <si>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</si>
  <si>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</si>
  <si>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</si>
  <si>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</si>
  <si>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</si>
  <si>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</si>
  <si>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</si>
  <si>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</si>
  <si>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</si>
  <si>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</si>
  <si>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</si>
  <si>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</si>
  <si>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</si>
  <si>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</si>
  <si>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</si>
  <si>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</si>
  <si>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</si>
  <si>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</si>
  <si>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</si>
  <si>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</si>
  <si>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</si>
  <si>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</si>
  <si>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</si>
  <si>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</si>
  <si>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</si>
  <si>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</si>
  <si>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</si>
  <si>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</si>
  <si>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</si>
  <si>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</si>
  <si>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</si>
  <si>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</si>
  <si>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</si>
  <si>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</si>
  <si>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</si>
  <si>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</si>
  <si>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</si>
  <si>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</si>
  <si>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</si>
  <si>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</si>
  <si>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</si>
  <si>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</si>
  <si>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</si>
  <si>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</si>
  <si>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</si>
  <si>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</si>
  <si>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</si>
  <si>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</si>
  <si>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</si>
  <si>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</si>
  <si>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</si>
  <si>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</si>
  <si>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</si>
  <si>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</si>
  <si>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</si>
  <si>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</si>
  <si>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</si>
  <si>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</si>
  <si>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</si>
  <si>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</si>
  <si>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</si>
  <si>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</si>
  <si>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</si>
  <si>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</si>
  <si>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</si>
  <si>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</si>
  <si>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</si>
  <si>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</si>
  <si>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</si>
  <si>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</si>
  <si>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</si>
  <si>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</si>
  <si>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</si>
  <si>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</si>
  <si>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</si>
  <si>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</si>
  <si>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</si>
  <si>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</si>
  <si>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</si>
  <si>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</si>
  <si>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</si>
  <si>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</si>
  <si>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</si>
  <si>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</si>
  <si>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</si>
  <si>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</si>
  <si>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</si>
  <si>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</si>
  <si>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</si>
  <si>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</si>
  <si>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</si>
  <si>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</si>
  <si>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</si>
  <si>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</si>
  <si>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</si>
  <si>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</si>
  <si>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</si>
  <si>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</si>
  <si>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</si>
  <si>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</si>
  <si>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</si>
  <si>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</si>
  <si>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</si>
  <si>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</si>
  <si>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</si>
  <si>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</si>
  <si>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</si>
  <si>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</si>
  <si>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</si>
  <si>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</si>
  <si>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</si>
  <si>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</si>
  <si>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</si>
  <si>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</si>
  <si>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</si>
  <si>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</si>
  <si>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</si>
  <si>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</si>
  <si>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</si>
  <si>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</si>
  <si>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</si>
  <si>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</si>
  <si>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</si>
  <si>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</si>
  <si>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</si>
  <si>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</si>
  <si>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</si>
  <si>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</si>
  <si>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</si>
  <si>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</si>
  <si>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</si>
  <si>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</si>
  <si>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</si>
  <si>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</si>
  <si>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</si>
  <si>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</si>
  <si>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</si>
  <si>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</si>
  <si>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</si>
  <si>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</si>
  <si>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</si>
  <si>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</si>
  <si>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</si>
  <si>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</si>
  <si>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</si>
  <si>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</si>
  <si>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</si>
  <si>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</si>
  <si>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</si>
  <si>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</si>
  <si>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</si>
  <si>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</si>
  <si>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</si>
  <si>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</si>
  <si>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</si>
  <si>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</si>
  <si>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</si>
  <si>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</si>
  <si>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</si>
  <si>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</si>
  <si>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</si>
  <si>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</si>
  <si>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</si>
  <si>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</si>
  <si>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</si>
  <si>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</si>
  <si>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</si>
  <si>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</si>
  <si>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</si>
  <si>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</si>
  <si>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</si>
  <si>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</si>
  <si>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</si>
  <si>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</si>
  <si>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</si>
  <si>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</si>
  <si>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</si>
  <si>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</si>
  <si>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</si>
  <si>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</si>
  <si>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</si>
  <si>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</si>
  <si>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</si>
  <si>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</si>
  <si>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</si>
  <si>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</si>
  <si>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</si>
  <si>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</si>
  <si>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</si>
  <si>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</si>
  <si>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</si>
  <si>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</si>
  <si>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</si>
  <si>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</si>
  <si>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</si>
  <si>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</si>
  <si>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</si>
  <si>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</si>
  <si>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</si>
  <si>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</si>
  <si>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</si>
  <si>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</si>
  <si>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</si>
  <si>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</si>
  <si>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</si>
  <si>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</si>
  <si>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</si>
  <si>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</si>
  <si>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</si>
  <si>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</si>
  <si>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</si>
  <si>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</si>
  <si>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</si>
  <si>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</si>
  <si>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</si>
  <si>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</si>
  <si>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</si>
  <si>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</si>
  <si>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</si>
  <si>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</si>
  <si>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</si>
  <si>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</si>
  <si>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</si>
  <si>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</si>
  <si>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</si>
  <si>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</si>
  <si>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</si>
  <si>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</si>
  <si>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</si>
  <si>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</si>
  <si>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</si>
  <si>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</si>
  <si>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</si>
  <si>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</si>
  <si>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</si>
  <si>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</si>
  <si>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</si>
  <si>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</si>
  <si>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</si>
  <si>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</si>
  <si>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</si>
  <si>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</si>
  <si>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</si>
  <si>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</si>
  <si>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</si>
  <si>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</si>
  <si>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</si>
  <si>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</si>
  <si>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</si>
  <si>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</si>
  <si>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</si>
  <si>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</si>
  <si>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</si>
  <si>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</si>
  <si>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</si>
  <si>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</si>
  <si>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</si>
  <si>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</si>
  <si>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</si>
  <si>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</si>
  <si>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</si>
  <si>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</si>
  <si>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</si>
  <si>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</si>
  <si>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</si>
  <si>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</si>
  <si>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</si>
  <si>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</si>
  <si>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</si>
  <si>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</si>
  <si>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</si>
  <si>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</si>
  <si>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</si>
  <si>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</si>
  <si>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</si>
  <si>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</si>
  <si>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</si>
  <si>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</si>
  <si>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</si>
  <si>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</si>
  <si>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</si>
  <si>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</si>
  <si>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</si>
  <si>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</si>
  <si>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</si>
  <si>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</si>
  <si>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</si>
  <si>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</si>
  <si>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</si>
  <si>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</si>
  <si>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</si>
  <si>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</si>
  <si>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</si>
  <si>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</si>
  <si>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</si>
  <si>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</si>
  <si>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</si>
  <si>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</si>
  <si>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</si>
  <si>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</si>
  <si>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</si>
  <si>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</si>
  <si>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</si>
  <si>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</si>
  <si>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</si>
  <si>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</si>
  <si>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</si>
  <si>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</si>
  <si>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</si>
  <si>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</si>
  <si>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</si>
  <si>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</si>
  <si>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</si>
  <si>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</si>
  <si>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</si>
  <si>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</si>
  <si>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</si>
  <si>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</si>
  <si>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</si>
  <si>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</si>
  <si>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</si>
  <si>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</si>
  <si>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</si>
  <si>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</si>
  <si>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</si>
  <si>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</si>
  <si>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</si>
  <si>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</si>
  <si>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</si>
  <si>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</si>
  <si>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</si>
  <si>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</si>
  <si>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</si>
  <si>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</si>
  <si>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</si>
  <si>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</si>
  <si>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</si>
  <si>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</si>
  <si>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</si>
  <si>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</si>
  <si>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</si>
  <si>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</si>
  <si>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</si>
  <si>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</si>
  <si>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</si>
  <si>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</si>
  <si>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</si>
  <si>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</si>
  <si>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</si>
  <si>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</si>
  <si>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</si>
  <si>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</si>
  <si>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</si>
  <si>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</si>
  <si>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</si>
  <si>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</si>
  <si>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</si>
  <si>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</si>
  <si>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</si>
  <si>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</si>
  <si>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</si>
  <si>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</si>
  <si>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</si>
  <si>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</si>
  <si>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</si>
  <si>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</si>
  <si>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</si>
  <si>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</si>
  <si>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</si>
  <si>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</si>
  <si>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</si>
  <si>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</si>
  <si>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</si>
  <si>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</si>
  <si>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</si>
  <si>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</si>
  <si>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</si>
  <si>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</si>
  <si>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</si>
  <si>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</si>
  <si>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</si>
  <si>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</si>
  <si>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</si>
  <si>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</si>
  <si>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</si>
  <si>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</si>
  <si>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</si>
  <si>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</si>
  <si>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</si>
  <si>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</si>
  <si>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</si>
  <si>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</si>
  <si>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</si>
  <si>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</si>
  <si>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</si>
  <si>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</si>
  <si>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</si>
  <si>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</si>
  <si>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</si>
  <si>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</si>
  <si>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</si>
  <si>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</si>
  <si>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</si>
  <si>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</si>
  <si>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</si>
  <si>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</si>
  <si>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</si>
  <si>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</si>
  <si>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</si>
  <si>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</si>
  <si>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</si>
  <si>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</si>
  <si>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</si>
  <si>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</si>
  <si>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</si>
  <si>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</si>
  <si>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</si>
  <si>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</si>
  <si>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</si>
  <si>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</si>
  <si>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</si>
  <si>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</si>
  <si>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</si>
  <si>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</si>
  <si>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</si>
  <si>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</si>
  <si>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</si>
  <si>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</si>
  <si>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</si>
  <si>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</si>
  <si>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</si>
  <si>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</si>
  <si>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</si>
  <si>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</si>
  <si>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</si>
  <si>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</si>
  <si>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</si>
  <si>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</si>
  <si>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</si>
  <si>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</si>
  <si>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</si>
  <si>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</si>
  <si>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</si>
  <si>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</si>
  <si>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</si>
  <si>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</si>
  <si>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</si>
  <si>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</si>
  <si>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</si>
  <si>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</si>
  <si>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</si>
  <si>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</si>
  <si>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</si>
  <si>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</si>
  <si>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</si>
  <si>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</si>
  <si>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</si>
  <si>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</si>
  <si>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</si>
  <si>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</si>
  <si>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</si>
  <si>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</si>
  <si>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</si>
  <si>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</si>
  <si>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</si>
  <si>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</si>
  <si>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</si>
  <si>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</si>
  <si>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</si>
  <si>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</si>
  <si>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</si>
  <si>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</si>
  <si>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</si>
  <si>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</si>
  <si>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</si>
  <si>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</si>
  <si>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</si>
  <si>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</si>
  <si>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</si>
  <si>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</si>
  <si>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</si>
  <si>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</si>
  <si>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</si>
  <si>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</si>
  <si>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</si>
  <si>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</si>
  <si>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</si>
  <si>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</si>
  <si>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</si>
  <si>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</si>
  <si>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</si>
  <si>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</si>
  <si>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</si>
  <si>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</si>
  <si>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</si>
  <si>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</si>
  <si>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</si>
  <si>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</si>
  <si>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</si>
  <si>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</si>
  <si>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</si>
  <si>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</si>
  <si>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</si>
  <si>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</si>
  <si>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</si>
  <si>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</si>
  <si>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</si>
  <si>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</si>
  <si>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</si>
  <si>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</si>
  <si>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</si>
  <si>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</si>
  <si>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</si>
  <si>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</si>
  <si>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</si>
  <si>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</si>
  <si>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</si>
  <si>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</si>
  <si>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</si>
  <si>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</si>
  <si>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</si>
  <si>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</si>
  <si>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</si>
  <si>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</si>
  <si>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</si>
  <si>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</si>
  <si>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</si>
  <si>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</si>
  <si>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</si>
  <si>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</si>
  <si>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</si>
  <si>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</si>
  <si>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</si>
  <si>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</si>
  <si>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</si>
  <si>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</si>
  <si>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</si>
  <si>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</si>
  <si>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</si>
  <si>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</si>
  <si>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</si>
  <si>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</si>
  <si>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</si>
  <si>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</si>
  <si>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</si>
  <si>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</si>
  <si>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</si>
  <si>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</si>
  <si>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</si>
  <si>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</si>
  <si>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</si>
  <si>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</si>
  <si>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</si>
  <si>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</si>
  <si>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</si>
  <si>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</si>
  <si>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</si>
  <si>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</si>
  <si>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</si>
  <si>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</si>
  <si>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</si>
  <si>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</si>
  <si>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</si>
  <si>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</si>
  <si>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</si>
  <si>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</si>
  <si>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</si>
  <si>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</si>
  <si>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</si>
  <si>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</si>
  <si>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</si>
  <si>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</si>
  <si>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</si>
  <si>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</si>
  <si>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</si>
  <si>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</si>
  <si>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</si>
  <si>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</si>
  <si>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</si>
  <si>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</si>
  <si>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</si>
  <si>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</si>
  <si>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</si>
  <si>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</si>
  <si>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</si>
  <si>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</si>
  <si>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</si>
  <si>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</si>
  <si>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</si>
  <si>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</si>
  <si>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</si>
  <si>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</si>
  <si>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</si>
  <si>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</si>
  <si>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</si>
  <si>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</si>
  <si>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</si>
  <si>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</si>
  <si>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</si>
  <si>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</si>
  <si>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</si>
  <si>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</si>
  <si>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</si>
  <si>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</si>
  <si>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</si>
  <si>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</si>
  <si>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</si>
  <si>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</si>
  <si>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</si>
  <si>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</si>
  <si>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</si>
  <si>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</si>
  <si>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</si>
  <si>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</si>
  <si>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</si>
  <si>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</si>
  <si>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</si>
  <si>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</si>
  <si>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</si>
  <si>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</si>
  <si>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</si>
  <si>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</si>
  <si>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</si>
  <si>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</si>
  <si>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</si>
  <si>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</si>
  <si>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</si>
  <si>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</si>
  <si>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</si>
  <si>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</si>
  <si>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</si>
  <si>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</si>
  <si>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</si>
  <si>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</si>
  <si>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</si>
  <si>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</si>
  <si>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</si>
  <si>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</si>
  <si>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</si>
  <si>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</si>
  <si>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</si>
  <si>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</si>
  <si>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</si>
  <si>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</si>
  <si>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</si>
  <si>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</si>
  <si>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</si>
  <si>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</si>
  <si>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</si>
  <si>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</si>
  <si>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</si>
  <si>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</si>
  <si>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</si>
  <si>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</si>
  <si>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</si>
  <si>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</si>
  <si>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</si>
  <si>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</si>
  <si>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</si>
  <si>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</si>
  <si>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</si>
  <si>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</si>
  <si>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</si>
  <si>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</si>
  <si>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</si>
  <si>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</si>
  <si>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</si>
  <si>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</si>
  <si>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</si>
  <si>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</si>
  <si>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</si>
  <si>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</si>
  <si>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</si>
  <si>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</si>
  <si>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</si>
  <si>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</si>
  <si>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</si>
  <si>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</si>
  <si>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</si>
  <si>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</si>
  <si>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</si>
  <si>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</si>
  <si>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</si>
  <si>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</si>
  <si>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</si>
  <si>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</si>
  <si>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</si>
  <si>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</si>
  <si>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</si>
  <si>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</si>
  <si>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</si>
  <si>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</si>
  <si>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</si>
  <si>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</si>
  <si>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</si>
  <si>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</si>
  <si>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</si>
  <si>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</si>
  <si>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</si>
  <si>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</si>
  <si>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</si>
  <si>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</si>
  <si>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</si>
  <si>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</si>
  <si>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</si>
  <si>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</si>
  <si>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</si>
  <si>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</si>
  <si>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</si>
  <si>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</si>
  <si>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</si>
  <si>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</si>
  <si>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</si>
  <si>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</si>
  <si>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</si>
  <si>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</si>
  <si>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</si>
  <si>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</si>
  <si>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</si>
  <si>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</si>
  <si>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</si>
  <si>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</si>
  <si>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</si>
  <si>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</si>
  <si>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</si>
  <si>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</si>
  <si>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</si>
  <si>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</si>
  <si>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</si>
  <si>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</si>
  <si>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</si>
  <si>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</si>
  <si>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</si>
  <si>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</si>
  <si>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</si>
  <si>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</si>
  <si>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</si>
  <si>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</si>
  <si>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</si>
  <si>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</si>
  <si>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</si>
  <si>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</si>
  <si>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</si>
  <si>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</si>
  <si>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</si>
  <si>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</si>
  <si>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</si>
  <si>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</si>
  <si>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</si>
  <si>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</si>
  <si>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</si>
  <si>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</si>
  <si>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</si>
  <si>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</si>
  <si>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</si>
  <si>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</si>
  <si>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</si>
  <si>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</si>
  <si>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</si>
  <si>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</si>
  <si>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</si>
  <si>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</si>
  <si>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</si>
  <si>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</si>
  <si>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</si>
  <si>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</si>
  <si>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</si>
  <si>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</si>
  <si>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</si>
  <si>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</si>
  <si>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</si>
  <si>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</si>
  <si>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</si>
  <si>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</si>
  <si>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</si>
  <si>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</si>
  <si>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</si>
  <si>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</si>
  <si>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</si>
  <si>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</si>
  <si>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</si>
  <si>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</si>
  <si>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</si>
  <si>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</si>
  <si>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</si>
  <si>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</si>
  <si>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</si>
  <si>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</si>
  <si>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</si>
  <si>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</si>
  <si>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</si>
  <si>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</si>
  <si>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</si>
  <si>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</si>
  <si>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</si>
  <si>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</si>
  <si>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</si>
  <si>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</si>
  <si>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</si>
  <si>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</si>
  <si>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</si>
  <si>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</si>
  <si>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</si>
  <si>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</si>
  <si>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</si>
  <si>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</si>
  <si>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</si>
  <si>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</si>
  <si>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</si>
  <si>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</si>
  <si>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</si>
  <si>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</si>
  <si>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</si>
  <si>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</si>
  <si>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</si>
  <si>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</si>
  <si>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</si>
  <si>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</si>
  <si>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</si>
  <si>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</si>
  <si>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</si>
  <si>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</si>
  <si>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</si>
  <si>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</si>
  <si>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</si>
  <si>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</si>
  <si>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</si>
  <si>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</si>
  <si>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</si>
  <si>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</si>
  <si>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</si>
  <si>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</si>
  <si>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</si>
  <si>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</si>
  <si>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</si>
  <si>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</si>
  <si>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</si>
  <si>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</si>
  <si>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</si>
  <si>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</si>
  <si>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</si>
  <si>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</si>
  <si>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</si>
  <si>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</si>
  <si>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</si>
  <si>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</si>
  <si>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</si>
  <si>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</si>
  <si>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</si>
  <si>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</si>
  <si>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</si>
  <si>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</si>
  <si>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</si>
  <si>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</si>
  <si>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</si>
  <si>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</si>
  <si>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</si>
  <si>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</si>
  <si>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</si>
  <si>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</si>
  <si>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</si>
  <si>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</si>
  <si>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</si>
  <si>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</si>
  <si>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</si>
  <si>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</si>
  <si>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</si>
  <si>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</si>
  <si>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</si>
  <si>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</si>
  <si>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</si>
  <si>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</si>
  <si>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</si>
  <si>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</si>
  <si>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</si>
  <si>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</si>
  <si>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</si>
  <si>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</si>
  <si>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</si>
  <si>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</si>
  <si>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</si>
  <si>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</si>
  <si>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</si>
  <si>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</si>
  <si>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</si>
  <si>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</si>
  <si>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</si>
  <si>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</si>
  <si>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</si>
  <si>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</si>
  <si>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</si>
  <si>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</si>
  <si>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</si>
  <si>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</si>
  <si>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</si>
  <si>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</si>
  <si>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</si>
  <si>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</si>
  <si>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</si>
  <si>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</si>
  <si>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</si>
  <si>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</si>
  <si>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</si>
  <si>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</si>
  <si>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</si>
  <si>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</si>
  <si>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</si>
  <si>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</si>
  <si>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</si>
  <si>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</si>
  <si>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</si>
  <si>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</si>
  <si>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</si>
  <si>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</si>
  <si>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</si>
  <si>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</si>
  <si>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</si>
  <si>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</si>
  <si>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</si>
  <si>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</si>
  <si>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</si>
  <si>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</si>
  <si>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</si>
  <si>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</si>
  <si>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</si>
  <si>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</si>
  <si>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</si>
  <si>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</si>
  <si>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</si>
  <si>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</si>
  <si>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</si>
  <si>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</si>
  <si>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</si>
  <si>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</si>
  <si>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</si>
  <si>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</si>
  <si>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</si>
  <si>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</si>
  <si>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</si>
  <si>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</si>
  <si>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</si>
  <si>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</si>
  <si>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</si>
  <si>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</si>
  <si>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</si>
  <si>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</si>
  <si>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</si>
  <si>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</si>
  <si>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</si>
  <si>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</si>
  <si>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</si>
  <si>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</si>
  <si>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</si>
  <si>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</si>
  <si>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</si>
  <si>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</si>
  <si>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</si>
  <si>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</si>
  <si>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</si>
  <si>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</si>
  <si>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</si>
  <si>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</si>
  <si>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</si>
  <si>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</si>
  <si>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</si>
  <si>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</si>
  <si>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</si>
  <si>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</si>
  <si>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</si>
  <si>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</si>
  <si>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</si>
  <si>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</si>
  <si>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</si>
  <si>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</si>
  <si>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</si>
  <si>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</si>
  <si>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</si>
  <si>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</si>
  <si>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</si>
  <si>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</si>
  <si>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</si>
  <si>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</si>
  <si>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</si>
  <si>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</si>
  <si>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</si>
  <si>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</si>
  <si>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</si>
  <si>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</si>
  <si>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</si>
  <si>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</si>
  <si>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</si>
  <si>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</si>
  <si>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</si>
  <si>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</si>
  <si>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</si>
  <si>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</si>
  <si>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</si>
  <si>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</si>
  <si>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</si>
  <si>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</si>
  <si>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</si>
  <si>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</si>
  <si>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</si>
  <si>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</si>
  <si>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</si>
  <si>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</si>
  <si>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</si>
  <si>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</si>
  <si>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</si>
  <si>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</si>
  <si>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</si>
  <si>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</si>
  <si>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</si>
  <si>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</si>
  <si>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</si>
  <si>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</si>
  <si>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</si>
  <si>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</si>
  <si>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</si>
  <si>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</si>
  <si>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</si>
  <si>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</si>
  <si>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</si>
  <si>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</si>
  <si>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</si>
  <si>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</si>
  <si>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</si>
  <si>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</si>
  <si>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</si>
  <si>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</si>
  <si>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</si>
  <si>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</si>
  <si>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</si>
  <si>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</si>
  <si>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</si>
  <si>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</si>
  <si>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</si>
  <si>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</si>
  <si>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</si>
  <si>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</si>
  <si>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</si>
  <si>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</si>
  <si>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</si>
  <si>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</si>
  <si>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</si>
  <si>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</si>
  <si>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</si>
  <si>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</si>
  <si>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</si>
  <si>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</si>
  <si>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</si>
  <si>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</si>
  <si>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</si>
  <si>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</si>
  <si>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</si>
  <si>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</si>
  <si>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</si>
  <si>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</si>
  <si>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</si>
  <si>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</si>
  <si>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</si>
  <si>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</si>
  <si>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</si>
  <si>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</si>
  <si>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</si>
  <si>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</si>
  <si>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</si>
  <si>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</si>
  <si>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</si>
  <si>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</si>
  <si>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</si>
  <si>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</si>
  <si>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</si>
  <si>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</si>
  <si>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</si>
  <si>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</si>
  <si>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</si>
  <si>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</si>
  <si>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</si>
  <si>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</si>
  <si>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</si>
  <si>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</si>
  <si>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</si>
  <si>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</si>
  <si>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</si>
  <si>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</si>
  <si>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</si>
  <si>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</si>
  <si>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</si>
  <si>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</si>
  <si>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</si>
  <si>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</si>
  <si>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</si>
  <si>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</si>
  <si>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</si>
  <si>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</si>
  <si>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</si>
  <si>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</si>
  <si>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</si>
  <si>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</si>
  <si>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</si>
  <si>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</si>
  <si>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</si>
  <si>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</si>
  <si>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</si>
  <si>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</si>
  <si>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</si>
  <si>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</si>
  <si>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</si>
  <si>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</si>
  <si>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</si>
  <si>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</si>
  <si>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</si>
  <si>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</si>
  <si>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</si>
  <si>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</si>
  <si>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</si>
  <si>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</si>
  <si>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</si>
  <si>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</si>
  <si>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</si>
  <si>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</si>
  <si>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</si>
  <si>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</si>
  <si>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</si>
  <si>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</si>
  <si>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</si>
  <si>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</si>
  <si>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</si>
  <si>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</si>
  <si>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</si>
  <si>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</si>
  <si>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</si>
  <si>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</si>
  <si>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</si>
  <si>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</si>
  <si>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</si>
  <si>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</si>
  <si>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</si>
  <si>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</si>
  <si>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</si>
  <si>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</si>
  <si>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</si>
  <si>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</si>
  <si>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</si>
  <si>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</si>
  <si>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</si>
  <si>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</si>
  <si>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</si>
  <si>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</si>
  <si>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</si>
  <si>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</si>
  <si>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</si>
  <si>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</si>
  <si>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</si>
  <si>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</si>
  <si>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</si>
  <si>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</si>
  <si>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</si>
  <si>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</si>
  <si>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</si>
  <si>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</si>
  <si>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</si>
  <si>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</si>
  <si>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</si>
  <si>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</si>
  <si>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</si>
  <si>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</si>
  <si>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</si>
  <si>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</si>
  <si>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</si>
  <si>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</si>
  <si>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</si>
  <si>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</si>
  <si>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</si>
  <si>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</si>
  <si>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</si>
  <si>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</si>
  <si>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</si>
  <si>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</si>
  <si>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</si>
  <si>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</si>
  <si>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</si>
  <si>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</si>
  <si>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</si>
  <si>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</si>
  <si>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</si>
  <si>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</si>
  <si>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</si>
  <si>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</si>
  <si>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</si>
  <si>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</si>
  <si>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</si>
  <si>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</si>
  <si>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</si>
  <si>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</si>
  <si>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</si>
  <si>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</si>
  <si>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</si>
  <si>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</si>
  <si>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</si>
  <si>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</si>
  <si>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</si>
  <si>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</si>
  <si>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</si>
  <si>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</si>
  <si>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</si>
  <si>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</si>
  <si>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</si>
  <si>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</si>
  <si>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</si>
  <si>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</si>
  <si>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</si>
  <si>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</si>
  <si>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</si>
  <si>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</si>
  <si>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</si>
  <si>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</si>
  <si>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</si>
  <si>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</si>
  <si>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</si>
  <si>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</si>
  <si>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</si>
  <si>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</si>
  <si>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</si>
  <si>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</si>
  <si>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</si>
  <si>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</si>
  <si>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</si>
  <si>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</si>
  <si>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</si>
  <si>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</si>
  <si>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</si>
  <si>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</si>
  <si>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</si>
  <si>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</si>
  <si>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</si>
  <si>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</si>
  <si>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</si>
  <si>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</si>
  <si>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</si>
  <si>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</si>
  <si>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</si>
  <si>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</si>
  <si>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</si>
  <si>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</si>
  <si>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</si>
  <si>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</si>
  <si>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</si>
  <si>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</si>
  <si>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</si>
  <si>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</si>
  <si>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</si>
  <si>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</si>
  <si>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</si>
  <si>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</si>
  <si>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</si>
  <si>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</si>
  <si>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</si>
  <si>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</si>
  <si>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</si>
  <si>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</si>
  <si>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</si>
  <si>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</si>
  <si>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</si>
  <si>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</si>
  <si>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</si>
  <si>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</si>
  <si>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</si>
  <si>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</si>
  <si>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</si>
  <si>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</si>
  <si>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</si>
  <si>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</si>
  <si>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</si>
  <si>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</si>
  <si>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</si>
  <si>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</si>
  <si>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</si>
  <si>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</si>
  <si>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</si>
  <si>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</si>
  <si>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</si>
  <si>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</si>
  <si>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</si>
  <si>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</si>
  <si>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</si>
  <si>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</si>
  <si>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</si>
  <si>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</si>
  <si>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</si>
  <si>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</si>
  <si>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</si>
  <si>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</si>
  <si>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</si>
  <si>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</si>
  <si>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</si>
  <si>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</si>
  <si>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</si>
  <si>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</si>
  <si>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</si>
  <si>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</si>
  <si>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</si>
  <si>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</si>
  <si>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</si>
  <si>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</si>
  <si>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</si>
  <si>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</si>
  <si>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</si>
  <si>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</si>
  <si>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</si>
  <si>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</si>
  <si>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</si>
  <si>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</si>
  <si>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</si>
  <si>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</si>
  <si>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</si>
  <si>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</si>
  <si>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</si>
  <si>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</si>
  <si>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</si>
  <si>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</si>
  <si>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</si>
  <si>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</si>
  <si>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</si>
  <si>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</si>
  <si>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</si>
  <si>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</si>
  <si>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</si>
  <si>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</si>
  <si>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</si>
  <si>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</si>
  <si>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</si>
  <si>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</si>
  <si>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</si>
  <si>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</si>
  <si>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</si>
  <si>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</si>
  <si>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</si>
  <si>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</si>
  <si>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</si>
  <si>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</si>
  <si>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</si>
  <si>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</si>
  <si>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</si>
  <si>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</si>
  <si>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</si>
  <si>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</si>
  <si>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</si>
  <si>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</si>
  <si>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</si>
  <si>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</si>
  <si>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</si>
  <si>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</si>
  <si>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</si>
  <si>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</si>
  <si>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</si>
  <si>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</si>
  <si>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</si>
  <si>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</si>
  <si>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</si>
  <si>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</si>
  <si>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</si>
  <si>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</si>
  <si>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</si>
  <si>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</si>
  <si>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</si>
  <si>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</si>
  <si>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</si>
  <si>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</si>
  <si>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</si>
  <si>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</si>
  <si>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</si>
  <si>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</si>
  <si>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</si>
  <si>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</si>
  <si>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</si>
  <si>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</si>
  <si>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</si>
  <si>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</si>
  <si>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</si>
  <si>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</si>
  <si>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</si>
  <si>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</si>
  <si>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</si>
  <si>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</si>
  <si>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</si>
  <si>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</si>
  <si>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</si>
  <si>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</si>
  <si>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</si>
  <si>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</si>
  <si>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</si>
  <si>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</si>
  <si>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</si>
  <si>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</si>
  <si>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</si>
  <si>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</si>
  <si>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</si>
  <si>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</si>
  <si>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</si>
  <si>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</si>
  <si>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</si>
  <si>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</si>
  <si>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</si>
  <si>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</si>
  <si>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</si>
  <si>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</si>
  <si>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</si>
  <si>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</si>
  <si>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</si>
  <si>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</si>
  <si>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</si>
  <si>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</si>
  <si>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</si>
  <si>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</si>
  <si>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</si>
  <si>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</si>
  <si>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</si>
  <si>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</si>
  <si>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</si>
  <si>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</si>
  <si>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</si>
  <si>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</si>
  <si>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</si>
  <si>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</si>
  <si>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</si>
  <si>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</si>
  <si>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</si>
  <si>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</si>
  <si>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</si>
  <si>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</si>
  <si>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</si>
  <si>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</si>
  <si>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</si>
  <si>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</si>
  <si>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</si>
  <si>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</si>
  <si>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</si>
  <si>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</si>
  <si>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</si>
  <si>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</si>
  <si>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</si>
  <si>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</si>
  <si>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</si>
  <si>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</si>
  <si>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</si>
  <si>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</si>
  <si>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</si>
  <si>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</si>
  <si>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</si>
  <si>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</si>
  <si>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</si>
  <si>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</si>
  <si>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</si>
  <si>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</si>
  <si>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</si>
  <si>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</si>
  <si>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</si>
  <si>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</si>
  <si>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</si>
  <si>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</si>
  <si>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</si>
  <si>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</si>
  <si>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</si>
  <si>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</si>
  <si>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</si>
  <si>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</si>
  <si>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</si>
  <si>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</si>
  <si>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</si>
  <si>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</si>
  <si>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</si>
  <si>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</si>
  <si>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</si>
  <si>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</si>
  <si>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</si>
  <si>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</si>
  <si>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</si>
  <si>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</si>
  <si>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</si>
  <si>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</si>
  <si>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</si>
  <si>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</si>
  <si>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</si>
  <si>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</si>
  <si>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</si>
  <si>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</si>
  <si>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</si>
  <si>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</si>
  <si>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</si>
  <si>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</si>
  <si>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</si>
  <si>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</si>
  <si>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</si>
  <si>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</si>
  <si>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</si>
  <si>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</si>
  <si>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</si>
  <si>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</si>
  <si>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</si>
  <si>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</si>
  <si>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</si>
  <si>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</si>
  <si>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</si>
  <si>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</si>
  <si>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</si>
  <si>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</si>
  <si>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</si>
  <si>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</si>
  <si>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</si>
  <si>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</si>
  <si>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</si>
  <si>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</si>
  <si>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</si>
  <si>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</si>
  <si>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</si>
  <si>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</si>
  <si>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</si>
  <si>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</si>
  <si>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</si>
  <si>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</si>
  <si>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</si>
  <si>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</si>
  <si>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</si>
  <si>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</si>
  <si>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</si>
  <si>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</si>
  <si>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</si>
  <si>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</si>
  <si>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</si>
  <si>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</si>
  <si>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</si>
  <si>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</si>
  <si>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</si>
  <si>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</si>
  <si>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</si>
  <si>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</si>
  <si>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</si>
  <si>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</si>
  <si>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</si>
  <si>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</si>
  <si>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</si>
  <si>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</si>
  <si>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</si>
  <si>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</si>
  <si>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</si>
  <si>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</si>
  <si>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</si>
  <si>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</si>
  <si>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</si>
  <si>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</si>
  <si>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</si>
  <si>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</si>
  <si>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</si>
  <si>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</si>
  <si>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</si>
  <si>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</si>
  <si>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</si>
  <si>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</si>
  <si>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</si>
  <si>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</si>
  <si>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</si>
  <si>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</si>
  <si>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</si>
  <si>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</si>
  <si>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</si>
  <si>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</si>
  <si>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</si>
  <si>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</si>
  <si>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</si>
  <si>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</si>
  <si>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</si>
  <si>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</si>
  <si>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</si>
  <si>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</si>
  <si>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</si>
  <si>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</si>
  <si>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</si>
  <si>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</si>
  <si>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</si>
  <si>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</si>
  <si>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</si>
  <si>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</si>
  <si>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</si>
  <si>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</si>
  <si>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</si>
  <si>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</si>
  <si>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</si>
  <si>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</si>
  <si>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</si>
  <si>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</si>
  <si>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</si>
  <si>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</si>
  <si>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</si>
  <si>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</si>
  <si>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</si>
  <si>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</si>
  <si>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</si>
  <si>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</si>
  <si>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</si>
  <si>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</si>
  <si>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</si>
  <si>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</si>
  <si>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</si>
  <si>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</si>
  <si>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</si>
  <si>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</si>
  <si>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</si>
  <si>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</si>
  <si>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</si>
  <si>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</si>
  <si>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</si>
  <si>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</si>
  <si>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</si>
  <si>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</si>
  <si>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</si>
  <si>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</si>
  <si>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</si>
  <si>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</si>
  <si>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</si>
  <si>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</si>
  <si>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</si>
  <si>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</si>
  <si>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</si>
  <si>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</si>
  <si>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</si>
  <si>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</si>
  <si>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</si>
  <si>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</si>
  <si>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</si>
  <si>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</si>
  <si>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</si>
  <si>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</si>
  <si>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</si>
  <si>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</si>
  <si>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</si>
  <si>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</si>
  <si>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</si>
  <si>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</si>
  <si>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</si>
  <si>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</si>
  <si>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</si>
  <si>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</si>
  <si>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</si>
  <si>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</si>
  <si>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</si>
  <si>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</si>
  <si>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</si>
  <si>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</si>
  <si>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</si>
  <si>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</si>
  <si>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</si>
  <si>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</si>
  <si>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</si>
  <si>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</si>
  <si>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</si>
  <si>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</si>
  <si>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</si>
  <si>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</si>
  <si>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</si>
  <si>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</si>
  <si>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</si>
  <si>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</si>
  <si>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</si>
  <si>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</si>
  <si>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</si>
  <si>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</si>
  <si>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</si>
  <si>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</si>
  <si>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</si>
  <si>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</si>
  <si>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</si>
  <si>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</si>
  <si>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</si>
  <si>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</si>
  <si>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</si>
  <si>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</si>
  <si>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</si>
  <si>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</si>
  <si>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</si>
  <si>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</si>
  <si>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</si>
  <si>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</si>
  <si>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</si>
  <si>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</si>
  <si>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</si>
  <si>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</si>
  <si>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</si>
  <si>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</si>
  <si>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</si>
  <si>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</si>
  <si>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</si>
  <si>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</si>
  <si>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</si>
  <si>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</si>
  <si>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</si>
  <si>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</si>
  <si>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</si>
  <si>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</si>
  <si>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</si>
  <si>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</si>
  <si>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</si>
  <si>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</si>
  <si>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</si>
  <si>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</si>
  <si>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</si>
  <si>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</si>
  <si>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</si>
  <si>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</si>
  <si>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</si>
  <si>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</si>
  <si>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</si>
  <si>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</si>
  <si>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</si>
  <si>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</si>
  <si>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</si>
  <si>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</si>
  <si>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</si>
  <si>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</si>
  <si>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</si>
  <si>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</si>
  <si>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</si>
  <si>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</si>
  <si>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</si>
  <si>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</si>
  <si>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</si>
  <si>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</si>
  <si>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</si>
  <si>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</si>
  <si>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</si>
  <si>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</si>
  <si>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</si>
  <si>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</si>
  <si>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</si>
  <si>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</si>
  <si>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</si>
  <si>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</si>
  <si>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</si>
  <si>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</si>
  <si>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</si>
  <si>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</si>
  <si>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</si>
  <si>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</si>
  <si>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</si>
  <si>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</si>
  <si>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</si>
  <si>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</si>
  <si>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</si>
  <si>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</si>
  <si>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</si>
  <si>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</si>
  <si>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</si>
  <si>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</si>
  <si>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</si>
  <si>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</si>
  <si>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</si>
  <si>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</si>
  <si>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</si>
  <si>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</si>
  <si>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</si>
  <si>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</si>
  <si>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</si>
  <si>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</si>
  <si>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</si>
  <si>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</si>
  <si>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</si>
  <si>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</si>
  <si>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</si>
  <si>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</si>
  <si>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</si>
  <si>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</si>
  <si>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</si>
  <si>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</si>
  <si>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</si>
  <si>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</si>
  <si>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</si>
  <si>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</si>
  <si>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</si>
  <si>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</si>
  <si>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</si>
  <si>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</si>
  <si>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</si>
  <si>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</si>
  <si>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</si>
  <si>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</si>
  <si>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</si>
  <si>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</si>
  <si>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</si>
  <si>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</si>
  <si>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</si>
  <si>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</si>
  <si>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</si>
  <si>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</si>
  <si>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</si>
  <si>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</si>
  <si>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</si>
  <si>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</si>
  <si>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</si>
  <si>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</si>
  <si>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</si>
  <si>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</si>
  <si>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</si>
  <si>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</si>
  <si>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</si>
  <si>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</si>
  <si>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</si>
  <si>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</si>
  <si>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</si>
  <si>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</si>
  <si>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</si>
  <si>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</si>
  <si>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</si>
  <si>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</si>
  <si>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</si>
  <si>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</si>
  <si>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</si>
  <si>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</si>
  <si>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</si>
  <si>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</si>
  <si>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</si>
  <si>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</si>
  <si>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</si>
  <si>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</si>
  <si>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</si>
  <si>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</si>
  <si>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</si>
  <si>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</si>
  <si>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</si>
  <si>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</si>
  <si>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</si>
  <si>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</si>
  <si>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</si>
  <si>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</si>
  <si>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</si>
  <si>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</si>
  <si>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</si>
  <si>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</si>
  <si>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</si>
  <si>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</si>
  <si>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</si>
  <si>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</si>
  <si>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</si>
  <si>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</si>
  <si>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</si>
  <si>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</si>
  <si>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</si>
  <si>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</si>
  <si>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</si>
  <si>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</si>
  <si>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</si>
  <si>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</si>
  <si>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</si>
  <si>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</si>
  <si>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</si>
  <si>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</si>
  <si>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</si>
  <si>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</si>
  <si>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</si>
  <si>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</si>
  <si>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</si>
  <si>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</si>
  <si>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</si>
  <si>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</si>
  <si>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</si>
  <si>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</si>
  <si>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</si>
  <si>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</si>
  <si>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</si>
  <si>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</si>
  <si>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</si>
  <si>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</si>
  <si>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</si>
  <si>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</si>
  <si>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</si>
  <si>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</si>
  <si>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</si>
  <si>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</si>
  <si>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</si>
  <si>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</si>
  <si>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</si>
  <si>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</si>
  <si>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</si>
  <si>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</si>
  <si>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</si>
  <si>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</si>
  <si>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</si>
  <si>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</si>
  <si>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</si>
  <si>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</si>
  <si>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</si>
  <si>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</si>
  <si>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</si>
  <si>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</si>
  <si>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</si>
  <si>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</si>
  <si>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</si>
  <si>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</si>
  <si>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</si>
  <si>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</si>
  <si>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</si>
  <si>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</si>
  <si>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</si>
  <si>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</si>
  <si>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</si>
  <si>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</si>
  <si>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</si>
  <si>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</si>
  <si>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</si>
  <si>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</si>
  <si>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</si>
  <si>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</si>
  <si>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</si>
  <si>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</si>
  <si>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</si>
  <si>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</si>
  <si>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</si>
  <si>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</si>
  <si>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</si>
  <si>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</si>
  <si>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</si>
  <si>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</si>
  <si>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</si>
  <si>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</si>
  <si>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</si>
  <si>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</si>
  <si>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</si>
  <si>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</si>
  <si>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</si>
  <si>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</si>
  <si>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</si>
  <si>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</si>
  <si>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</si>
  <si>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</si>
  <si>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</si>
  <si>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</si>
  <si>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</si>
  <si>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</si>
  <si>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</si>
  <si>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</si>
  <si>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</si>
  <si>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</si>
  <si>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</si>
  <si>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</si>
  <si>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</si>
  <si>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</si>
  <si>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</si>
  <si>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</si>
  <si>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</si>
  <si>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</si>
  <si>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</si>
  <si>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</si>
  <si>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</si>
  <si>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</si>
  <si>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</si>
  <si>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</si>
  <si>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</si>
  <si>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</si>
  <si>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</si>
  <si>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</si>
  <si>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</si>
  <si>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</si>
  <si>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</si>
  <si>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</si>
  <si>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</si>
  <si>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</si>
  <si>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</si>
  <si>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</si>
  <si>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</si>
  <si>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</si>
  <si>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</si>
  <si>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</si>
  <si>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</si>
  <si>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</si>
  <si>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</si>
  <si>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</si>
  <si>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</si>
  <si>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</si>
  <si>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</si>
  <si>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</si>
  <si>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</si>
  <si>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</si>
  <si>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</si>
  <si>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</si>
  <si>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</si>
  <si>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</si>
  <si>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</si>
  <si>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</si>
  <si>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</si>
  <si>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</si>
  <si>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</si>
  <si>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</si>
  <si>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</si>
  <si>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</si>
  <si>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</si>
  <si>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</si>
  <si>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</si>
  <si>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</si>
  <si>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</si>
  <si>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</si>
  <si>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</si>
  <si>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</si>
  <si>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</si>
  <si>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</si>
  <si>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</si>
  <si>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</si>
  <si>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</si>
  <si>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</si>
  <si>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</si>
  <si>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</si>
  <si>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</si>
  <si>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</si>
  <si>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</si>
  <si>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</si>
  <si>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</si>
  <si>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</si>
  <si>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</si>
  <si>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</si>
  <si>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</si>
  <si>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</si>
  <si>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</si>
  <si>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</si>
  <si>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</si>
  <si>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</si>
  <si>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</si>
  <si>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</si>
  <si>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</si>
  <si>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</si>
  <si>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</si>
  <si>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</si>
  <si>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</si>
  <si>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</si>
  <si>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</si>
  <si>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</si>
  <si>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</si>
  <si>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</si>
  <si>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</si>
  <si>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</si>
  <si>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</si>
  <si>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</si>
  <si>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</si>
  <si>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</si>
  <si>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</si>
  <si>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</si>
  <si>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</si>
  <si>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</si>
  <si>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</si>
  <si>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</si>
  <si>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</si>
  <si>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</si>
  <si>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</si>
  <si>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</si>
  <si>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</si>
  <si>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</si>
  <si>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</si>
  <si>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</si>
  <si>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</si>
  <si>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</si>
  <si>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</si>
  <si>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</si>
  <si>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</si>
  <si>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</si>
  <si>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</si>
  <si>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</si>
  <si>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</si>
  <si>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</si>
  <si>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</si>
  <si>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</si>
  <si>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</si>
  <si>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</si>
  <si>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</si>
  <si>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</si>
  <si>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</si>
  <si>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</si>
  <si>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</si>
  <si>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</si>
  <si>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</si>
  <si>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</si>
  <si>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</si>
  <si>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</si>
  <si>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</si>
  <si>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</si>
  <si>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</si>
  <si>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</si>
  <si>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</si>
  <si>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</si>
  <si>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</si>
  <si>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</si>
  <si>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</si>
  <si>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</si>
  <si>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</si>
  <si>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</si>
  <si>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</si>
  <si>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</si>
  <si>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</si>
  <si>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</si>
  <si>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</si>
  <si>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</si>
  <si>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</si>
  <si>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</si>
  <si>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</si>
  <si>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</si>
  <si>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</si>
  <si>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</si>
  <si>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</si>
  <si>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</si>
  <si>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</si>
  <si>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</si>
  <si>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</si>
  <si>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</si>
  <si>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</si>
  <si>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</si>
  <si>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</si>
  <si>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</si>
  <si>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</si>
  <si>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</si>
  <si>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</si>
  <si>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</si>
  <si>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</si>
  <si>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</si>
  <si>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</si>
  <si>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</si>
  <si>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</si>
  <si>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</si>
  <si>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</si>
  <si>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</si>
  <si>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</si>
  <si>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</si>
  <si>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</si>
  <si>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</si>
  <si>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</si>
  <si>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</si>
  <si>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</si>
  <si>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</si>
  <si>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</si>
  <si>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</si>
  <si>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</si>
  <si>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</si>
  <si>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</si>
  <si>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</si>
  <si>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</si>
  <si>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</si>
  <si>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</si>
  <si>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</si>
  <si>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</si>
  <si>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</si>
  <si>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</si>
  <si>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</si>
  <si>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</si>
  <si>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</si>
  <si>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</si>
  <si>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</si>
  <si>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</si>
  <si>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</si>
  <si>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</si>
  <si>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</si>
  <si>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</si>
  <si>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</si>
  <si>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</si>
  <si>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</si>
  <si>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</si>
  <si>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</si>
  <si>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</si>
  <si>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</si>
  <si>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</si>
  <si>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</si>
  <si>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</si>
  <si>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</si>
  <si>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</si>
  <si>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</si>
  <si>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</si>
  <si>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</si>
  <si>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</si>
  <si>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</si>
  <si>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</si>
  <si>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</si>
  <si>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</si>
  <si>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</si>
  <si>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</si>
  <si>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</si>
  <si>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</si>
  <si>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</si>
  <si>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</si>
  <si>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</si>
  <si>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</si>
  <si>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</si>
  <si>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</si>
  <si>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</si>
  <si>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</si>
  <si>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</si>
  <si>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</si>
  <si>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</si>
  <si>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</si>
  <si>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</si>
  <si>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</si>
  <si>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</si>
  <si>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</si>
  <si>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</si>
  <si>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</si>
  <si>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</si>
  <si>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</si>
  <si>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</si>
  <si>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</si>
  <si>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</si>
  <si>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</si>
  <si>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</si>
  <si>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</si>
  <si>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</si>
  <si>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</si>
  <si>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</si>
  <si>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</si>
  <si>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</si>
  <si>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</si>
  <si>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</si>
  <si>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</si>
  <si>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</si>
  <si>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</si>
  <si>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</si>
  <si>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</si>
  <si>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</si>
  <si>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</si>
  <si>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</si>
  <si>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</si>
  <si>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</si>
  <si>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</si>
  <si>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</si>
  <si>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</si>
  <si>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</si>
  <si>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</si>
  <si>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</si>
  <si>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</si>
  <si>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</si>
  <si>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</si>
  <si>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</si>
  <si>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</si>
  <si>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</si>
  <si>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</si>
  <si>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</si>
  <si>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</si>
  <si>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</si>
  <si>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</si>
  <si>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</si>
  <si>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</si>
  <si>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</si>
  <si>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</si>
  <si>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</si>
  <si>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</si>
  <si>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</si>
  <si>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</si>
  <si>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</si>
  <si>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</si>
  <si>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</si>
  <si>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</si>
  <si>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</si>
  <si>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</si>
  <si>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</si>
  <si>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</si>
  <si>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</si>
  <si>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</si>
  <si>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</si>
  <si>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</si>
  <si>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</si>
  <si>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</si>
  <si>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</si>
  <si>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</si>
  <si>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</si>
  <si>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</si>
  <si>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</si>
  <si>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</si>
  <si>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</si>
  <si>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</si>
  <si>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</si>
  <si>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</si>
  <si>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</si>
  <si>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</si>
  <si>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</si>
  <si>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</si>
  <si>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</si>
  <si>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</si>
  <si>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</si>
  <si>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</si>
  <si>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</si>
  <si>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</si>
  <si>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</si>
  <si>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</si>
  <si>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</si>
  <si>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</si>
  <si>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</si>
  <si>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</si>
  <si>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</si>
  <si>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</si>
  <si>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</si>
  <si>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</si>
  <si>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</si>
  <si>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</si>
  <si>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</si>
  <si>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</si>
  <si>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</si>
  <si>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</si>
  <si>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</si>
  <si>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</si>
  <si>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</si>
  <si>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</si>
  <si>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</si>
  <si>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</si>
  <si>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</si>
  <si>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</si>
  <si>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</si>
  <si>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</si>
  <si>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</si>
  <si>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</si>
  <si>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</si>
  <si>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</si>
  <si>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</si>
  <si>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</si>
  <si>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</si>
  <si>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</si>
  <si>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</si>
  <si>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</si>
  <si>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</si>
  <si>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</si>
  <si>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</si>
  <si>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</si>
  <si>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</si>
  <si>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</si>
  <si>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</si>
  <si>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</si>
  <si>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</si>
  <si>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</si>
  <si>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</si>
  <si>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</si>
  <si>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</si>
  <si>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</si>
  <si>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</si>
  <si>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</si>
  <si>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</si>
  <si>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</si>
  <si>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</si>
  <si>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</si>
  <si>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</si>
  <si>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</si>
  <si>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</si>
  <si>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</si>
  <si>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</si>
  <si>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</si>
  <si>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</si>
  <si>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</si>
  <si>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</si>
  <si>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</si>
  <si>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</si>
  <si>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</si>
  <si>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</si>
  <si>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</si>
  <si>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</si>
  <si>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</si>
  <si>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</si>
  <si>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</si>
  <si>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</si>
  <si>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</si>
  <si>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</si>
  <si>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</si>
  <si>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</si>
  <si>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</si>
  <si>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</si>
  <si>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</si>
  <si>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</si>
  <si>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</si>
  <si>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</si>
  <si>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</si>
  <si>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</si>
  <si>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</si>
  <si>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</si>
  <si>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</si>
  <si>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</si>
  <si>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</si>
  <si>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</si>
  <si>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</si>
  <si>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</si>
  <si>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</si>
  <si>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</si>
  <si>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</si>
  <si>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</si>
  <si>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</si>
  <si>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</si>
  <si>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</si>
  <si>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</si>
  <si>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</si>
  <si>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</si>
  <si>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</si>
  <si>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</si>
  <si>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</si>
  <si>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</si>
  <si>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</si>
  <si>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</si>
  <si>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</si>
  <si>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</si>
  <si>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</si>
  <si>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</si>
  <si>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</si>
  <si>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</si>
  <si>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</si>
  <si>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</si>
  <si>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</si>
  <si>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</si>
  <si>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</si>
  <si>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</si>
  <si>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</si>
  <si>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</si>
  <si>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</si>
  <si>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</si>
  <si>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</si>
  <si>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</si>
  <si>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</si>
  <si>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</si>
  <si>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</si>
  <si>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</si>
  <si>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</si>
  <si>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</si>
  <si>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</si>
  <si>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</si>
  <si>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</si>
  <si>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</si>
  <si>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</si>
  <si>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</si>
  <si>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</si>
  <si>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</si>
  <si>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</si>
  <si>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</si>
  <si>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</si>
  <si>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</si>
  <si>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</si>
  <si>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</si>
  <si>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</si>
  <si>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</si>
  <si>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</si>
  <si>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</si>
  <si>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</si>
  <si>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</si>
  <si>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</si>
  <si>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</si>
  <si>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</si>
  <si>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</si>
  <si>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</si>
  <si>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</si>
  <si>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</si>
  <si>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</si>
  <si>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</si>
  <si>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</si>
  <si>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</si>
  <si>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</si>
  <si>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</si>
  <si>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</si>
  <si>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</si>
  <si>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</si>
  <si>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</si>
  <si>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</si>
  <si>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</si>
  <si>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</si>
  <si>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</si>
  <si>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</si>
  <si>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</si>
  <si>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</si>
  <si>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</si>
  <si>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</si>
  <si>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</si>
  <si>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</si>
  <si>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</si>
  <si>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</si>
  <si>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</si>
  <si>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</si>
  <si>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</si>
  <si>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</si>
  <si>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</si>
  <si>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</si>
  <si>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</si>
  <si>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</si>
  <si>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</si>
  <si>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</si>
  <si>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</si>
  <si>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</si>
  <si>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</si>
  <si>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</si>
  <si>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</si>
  <si>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</si>
  <si>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</si>
  <si>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</si>
  <si>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</si>
  <si>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</si>
  <si>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</si>
  <si>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</si>
  <si>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</si>
  <si>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</si>
  <si>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</si>
  <si>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</si>
  <si>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</si>
  <si>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</si>
  <si>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</si>
  <si>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</si>
  <si>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</si>
  <si>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</si>
  <si>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</si>
  <si>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</si>
  <si>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</si>
  <si>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</si>
  <si>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</si>
  <si>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</si>
  <si>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</si>
  <si>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</si>
  <si>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</si>
  <si>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</si>
  <si>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</si>
  <si>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</si>
  <si>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</si>
  <si>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</si>
  <si>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</si>
  <si>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</si>
  <si>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</si>
  <si>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</si>
  <si>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</si>
  <si>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</si>
  <si>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</si>
  <si>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</si>
  <si>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</si>
  <si>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</si>
  <si>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</si>
  <si>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</si>
  <si>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</si>
  <si>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</si>
  <si>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</si>
  <si>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</si>
  <si>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</si>
  <si>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</si>
  <si>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</si>
  <si>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</si>
  <si>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</si>
  <si>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</si>
  <si>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</si>
  <si>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</si>
  <si>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</si>
  <si>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</si>
  <si>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</si>
  <si>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</si>
  <si>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</si>
  <si>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</si>
  <si>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</si>
  <si>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</si>
  <si>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</si>
  <si>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</si>
  <si>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</si>
  <si>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</si>
  <si>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</si>
  <si>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</si>
  <si>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</si>
  <si>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</si>
  <si>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</si>
  <si>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</si>
  <si>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</si>
  <si>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</si>
  <si>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</si>
  <si>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</si>
  <si>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</si>
  <si>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</si>
  <si>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</si>
  <si>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</si>
  <si>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</si>
  <si>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</si>
  <si>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</si>
  <si>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</si>
  <si>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</si>
  <si>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</si>
  <si>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</si>
  <si>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</si>
  <si>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</si>
  <si>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</si>
  <si>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</si>
  <si>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</si>
  <si>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</si>
  <si>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</si>
  <si>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</si>
  <si>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</si>
  <si>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</si>
  <si>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</si>
  <si>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</si>
  <si>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</si>
  <si>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</si>
  <si>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</si>
  <si>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</si>
  <si>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</si>
  <si>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</si>
  <si>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</si>
  <si>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</si>
  <si>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</si>
  <si>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</si>
  <si>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</si>
  <si>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</si>
  <si>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</si>
  <si>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</si>
  <si>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</si>
  <si>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</si>
  <si>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</si>
  <si>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</si>
  <si>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</si>
  <si>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</si>
  <si>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</si>
  <si>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</si>
  <si>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</si>
  <si>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</si>
  <si>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</si>
  <si>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</si>
  <si>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</si>
  <si>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</si>
  <si>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</si>
  <si>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</si>
  <si>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</si>
  <si>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</si>
  <si>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</si>
  <si>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</si>
  <si>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</si>
  <si>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</si>
  <si>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</si>
  <si>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</si>
  <si>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</si>
  <si>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</si>
  <si>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</si>
  <si>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</si>
  <si>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</si>
  <si>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</si>
  <si>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</si>
  <si>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</si>
  <si>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</si>
  <si>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</si>
  <si>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</si>
  <si>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</si>
  <si>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</si>
  <si>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</si>
  <si>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</si>
  <si>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</si>
  <si>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</si>
  <si>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</si>
  <si>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</si>
  <si>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</si>
  <si>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</si>
  <si>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</si>
  <si>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</si>
  <si>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</si>
  <si>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</si>
  <si>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</si>
  <si>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</si>
  <si>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</si>
  <si>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</si>
  <si>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</si>
  <si>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</si>
  <si>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</si>
  <si>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</si>
  <si>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</si>
  <si>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</si>
  <si>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</si>
  <si>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</si>
  <si>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</si>
  <si>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</si>
  <si>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</si>
  <si>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</si>
  <si>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</si>
  <si>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</si>
  <si>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</si>
  <si>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</si>
  <si>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</si>
  <si>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</si>
  <si>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</si>
  <si>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</si>
  <si>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</si>
  <si>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</si>
  <si>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</si>
  <si>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</si>
  <si>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</si>
  <si>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</si>
  <si>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</si>
  <si>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</si>
  <si>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</si>
  <si>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</si>
  <si>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</si>
  <si>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</si>
  <si>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</si>
  <si>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</si>
  <si>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</si>
  <si>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</si>
  <si>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</si>
  <si>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</si>
  <si>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</si>
  <si>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</si>
  <si>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</si>
  <si>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</si>
  <si>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</si>
  <si>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</si>
  <si>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</si>
  <si>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</si>
  <si>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</si>
  <si>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</si>
  <si>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</si>
  <si>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</si>
  <si>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</si>
  <si>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</si>
  <si>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</si>
  <si>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</si>
  <si>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</si>
  <si>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</si>
  <si>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</si>
  <si>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</si>
  <si>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</si>
  <si>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</si>
  <si>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</si>
  <si>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</si>
  <si>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</si>
  <si>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</si>
  <si>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</si>
  <si>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</si>
  <si>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</si>
  <si>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</si>
  <si>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</si>
  <si>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</si>
  <si>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</si>
  <si>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</si>
  <si>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</si>
  <si>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</si>
  <si>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</si>
  <si>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</si>
  <si>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</si>
  <si>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</si>
  <si>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</si>
  <si>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</si>
  <si>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</si>
  <si>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</si>
  <si>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</si>
  <si>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</si>
  <si>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</si>
  <si>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</si>
  <si>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</si>
  <si>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</si>
  <si>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</si>
  <si>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</si>
  <si>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</si>
  <si>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</si>
  <si>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</si>
  <si>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</si>
  <si>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</si>
  <si>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</si>
  <si>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</si>
  <si>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</si>
  <si>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</si>
  <si>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</si>
  <si>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</si>
  <si>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</si>
  <si>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</si>
  <si>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</si>
  <si>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</si>
  <si>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</si>
  <si>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</si>
  <si>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</si>
  <si>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</si>
  <si>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</si>
  <si>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</si>
  <si>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</si>
  <si>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</si>
  <si>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</si>
  <si>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</si>
  <si>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</si>
  <si>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</si>
  <si>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</si>
  <si>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</si>
  <si>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</si>
  <si>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</si>
  <si>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</si>
  <si>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</si>
  <si>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</si>
  <si>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</si>
  <si>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</si>
  <si>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</si>
  <si>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</si>
  <si>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</si>
  <si>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</si>
  <si>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</si>
  <si>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</si>
  <si>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</si>
  <si>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</si>
  <si>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</si>
  <si>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</si>
  <si>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</si>
  <si>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</si>
  <si>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</si>
  <si>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</si>
  <si>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</si>
  <si>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</si>
  <si>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</si>
  <si>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</si>
  <si>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</si>
  <si>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</si>
  <si>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</si>
  <si>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</si>
  <si>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</si>
  <si>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</si>
  <si>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</si>
  <si>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</si>
  <si>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</si>
  <si>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</si>
  <si>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</si>
  <si>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</si>
  <si>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</si>
  <si>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</si>
  <si>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</si>
  <si>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</si>
  <si>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</si>
  <si>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</si>
  <si>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</si>
  <si>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</si>
  <si>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</si>
  <si>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</si>
  <si>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</si>
  <si>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</si>
  <si>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</si>
  <si>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</si>
  <si>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</si>
  <si>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</si>
  <si>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</si>
  <si>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</si>
  <si>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</si>
  <si>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</si>
  <si>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</si>
  <si>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</si>
  <si>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</si>
  <si>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</si>
  <si>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</si>
  <si>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</si>
  <si>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</si>
  <si>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</si>
  <si>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</si>
  <si>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</si>
  <si>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</si>
  <si>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</si>
  <si>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</si>
  <si>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</si>
  <si>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</si>
  <si>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</si>
  <si>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</si>
  <si>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</si>
  <si>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</si>
  <si>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</si>
  <si>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</si>
  <si>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</si>
  <si>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</si>
  <si>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</si>
  <si>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</si>
  <si>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</si>
  <si>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</si>
  <si>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</si>
  <si>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</si>
  <si>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</si>
  <si>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</si>
  <si>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</si>
  <si>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</si>
  <si>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</si>
  <si>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</si>
  <si>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</si>
  <si>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</si>
  <si>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</si>
  <si>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</si>
  <si>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</si>
  <si>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</si>
  <si>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</si>
  <si>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</si>
  <si>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</si>
  <si>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</si>
  <si>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</si>
  <si>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</si>
  <si>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</si>
  <si>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</si>
  <si>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</si>
  <si>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</si>
  <si>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</si>
  <si>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</si>
  <si>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</si>
  <si>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</si>
  <si>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</si>
  <si>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</si>
  <si>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</si>
  <si>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</si>
  <si>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</si>
  <si>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</si>
  <si>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</si>
  <si>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</si>
  <si>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</si>
  <si>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</si>
  <si>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</si>
  <si>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</si>
  <si>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</si>
  <si>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</si>
  <si>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</si>
  <si>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</si>
  <si>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</si>
  <si>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</si>
  <si>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</si>
  <si>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</si>
  <si>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</si>
  <si>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</si>
  <si>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</si>
  <si>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</si>
  <si>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</si>
  <si>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</si>
  <si>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</si>
  <si>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</si>
  <si>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</si>
  <si>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</si>
  <si>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</si>
  <si>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</si>
  <si>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</si>
  <si>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</si>
  <si>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</si>
  <si>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</si>
  <si>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</si>
  <si>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</si>
  <si>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</si>
  <si>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</si>
  <si>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</si>
  <si>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</si>
  <si>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</si>
  <si>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</si>
  <si>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</si>
  <si>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</si>
  <si>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</si>
  <si>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</si>
  <si>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</si>
  <si>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</si>
  <si>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</si>
  <si>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</si>
  <si>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</si>
  <si>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</si>
  <si>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</si>
  <si>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</si>
  <si>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</si>
  <si>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</si>
  <si>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</si>
  <si>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</si>
  <si>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</si>
  <si>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</si>
  <si>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</si>
  <si>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</si>
  <si>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</si>
  <si>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</si>
  <si>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</si>
  <si>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</si>
  <si>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</si>
  <si>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</si>
  <si>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</si>
  <si>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</si>
  <si>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</si>
  <si>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</si>
  <si>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</si>
  <si>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</si>
  <si>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</si>
  <si>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</si>
  <si>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</si>
  <si>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</si>
  <si>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</si>
  <si>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</si>
  <si>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</si>
  <si>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</si>
  <si>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</si>
  <si>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</si>
  <si>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</si>
  <si>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</si>
  <si>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</si>
  <si>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</si>
  <si>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</si>
  <si>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</si>
  <si>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</si>
  <si>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</si>
  <si>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</si>
  <si>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</si>
  <si>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</si>
  <si>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</si>
  <si>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</si>
  <si>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</si>
  <si>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</si>
  <si>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</si>
  <si>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</si>
  <si>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</si>
  <si>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</si>
  <si>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</si>
  <si>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</si>
  <si>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</si>
  <si>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</si>
  <si>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</si>
  <si>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</si>
  <si>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</si>
  <si>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</si>
  <si>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</si>
  <si>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</si>
  <si>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</si>
  <si>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</si>
  <si>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</si>
  <si>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</si>
  <si>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</si>
  <si>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</si>
  <si>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</si>
  <si>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</si>
  <si>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</si>
  <si>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</si>
  <si>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</si>
  <si>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</si>
  <si>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</si>
  <si>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</si>
  <si>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</si>
  <si>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</si>
  <si>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</si>
  <si>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</si>
  <si>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</si>
  <si>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</si>
  <si>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</si>
  <si>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</si>
  <si>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</si>
  <si>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</si>
  <si>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</si>
  <si>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</si>
  <si>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</si>
  <si>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</si>
  <si>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</si>
  <si>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</si>
  <si>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</si>
  <si>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</si>
  <si>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</si>
  <si>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</si>
  <si>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</si>
  <si>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</si>
  <si>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</si>
  <si>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</si>
  <si>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</si>
  <si>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</si>
  <si>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</si>
  <si>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</si>
  <si>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</si>
  <si>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</si>
  <si>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</si>
  <si>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</si>
  <si>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</si>
  <si>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</si>
  <si>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</si>
  <si>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</si>
  <si>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</si>
  <si>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</si>
  <si>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</si>
  <si>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</si>
  <si>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</si>
  <si>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</si>
  <si>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</si>
  <si>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</si>
  <si>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</si>
  <si>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</si>
  <si>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</si>
  <si>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</si>
  <si>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</si>
  <si>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</si>
  <si>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</si>
  <si>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</si>
  <si>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</si>
  <si>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</si>
  <si>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</si>
  <si>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</si>
  <si>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</si>
  <si>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</si>
  <si>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</si>
  <si>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</si>
  <si>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</si>
  <si>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</si>
  <si>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</si>
  <si>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</si>
  <si>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</si>
  <si>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</si>
  <si>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</si>
  <si>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</si>
  <si>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</si>
  <si>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</si>
  <si>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</si>
  <si>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</si>
  <si>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</si>
  <si>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</si>
  <si>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</si>
  <si>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</si>
  <si>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</si>
  <si>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</si>
  <si>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</si>
  <si>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</si>
  <si>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</si>
  <si>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</si>
  <si>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</si>
  <si>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</si>
  <si>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</si>
  <si>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</si>
  <si>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</si>
  <si>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</si>
  <si>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</si>
  <si>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</si>
  <si>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</si>
  <si>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</si>
  <si>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</si>
  <si>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</si>
  <si>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</si>
  <si>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</si>
  <si>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</si>
  <si>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</si>
  <si>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</si>
  <si>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</si>
  <si>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</si>
  <si>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</si>
  <si>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</si>
  <si>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</si>
  <si>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</si>
  <si>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</si>
  <si>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</si>
  <si>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</si>
  <si>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</si>
  <si>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</si>
  <si>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</si>
  <si>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</si>
  <si>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</si>
  <si>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</si>
  <si>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</si>
  <si>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</si>
  <si>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</si>
  <si>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</si>
  <si>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</si>
  <si>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</si>
  <si>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</si>
  <si>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</si>
  <si>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</si>
  <si>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</si>
  <si>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</si>
  <si>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</si>
  <si>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</si>
  <si>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</si>
  <si>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</si>
  <si>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</si>
  <si>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</si>
  <si>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</si>
  <si>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</si>
  <si>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</si>
  <si>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</si>
  <si>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</si>
  <si>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</si>
  <si>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</si>
  <si>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</si>
  <si>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</si>
  <si>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</si>
  <si>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</si>
  <si>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</si>
  <si>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</si>
  <si>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</si>
  <si>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</si>
  <si>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</si>
  <si>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</si>
  <si>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</si>
  <si>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</si>
  <si>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</si>
  <si>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</si>
  <si>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</si>
  <si>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</si>
  <si>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</si>
  <si>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</si>
  <si>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</si>
  <si>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</si>
  <si>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</si>
  <si>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</si>
  <si>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</si>
  <si>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</si>
  <si>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</si>
  <si>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</si>
  <si>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</si>
  <si>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</si>
  <si>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</si>
  <si>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</si>
  <si>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</si>
  <si>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</si>
  <si>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</si>
  <si>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</si>
  <si>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</si>
  <si>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</si>
  <si>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</si>
  <si>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</si>
  <si>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</si>
  <si>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</si>
  <si>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</si>
  <si>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</si>
  <si>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</si>
  <si>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</si>
  <si>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</si>
  <si>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</si>
  <si>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</si>
  <si>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</si>
  <si>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</si>
  <si>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</si>
  <si>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</si>
  <si>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</si>
  <si>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</si>
  <si>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</si>
  <si>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</si>
  <si>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</si>
  <si>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</si>
  <si>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</si>
  <si>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</si>
  <si>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</si>
  <si>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</si>
  <si>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</si>
  <si>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</si>
  <si>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</si>
  <si>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</si>
  <si>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</si>
  <si>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</si>
  <si>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</si>
  <si>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</si>
  <si>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</si>
  <si>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</si>
  <si>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</si>
  <si>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</si>
  <si>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</si>
  <si>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</si>
  <si>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</si>
  <si>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</si>
  <si>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</si>
  <si>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</si>
  <si>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</si>
  <si>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</si>
  <si>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</si>
  <si>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</si>
  <si>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</si>
  <si>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</si>
  <si>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</si>
  <si>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</si>
  <si>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</si>
  <si>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</si>
  <si>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</si>
  <si>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</si>
  <si>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</si>
  <si>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</si>
  <si>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</si>
  <si>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</si>
  <si>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</si>
  <si>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</si>
  <si>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</si>
  <si>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</si>
  <si>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</si>
  <si>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</si>
  <si>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</si>
  <si>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</si>
  <si>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</si>
  <si>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</si>
  <si>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</si>
  <si>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</si>
  <si>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</si>
  <si>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</si>
  <si>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</si>
  <si>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</si>
  <si>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</si>
  <si>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</si>
  <si>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</si>
  <si>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</si>
  <si>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</si>
  <si>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</si>
  <si>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</si>
  <si>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</si>
  <si>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</si>
  <si>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</si>
  <si>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</si>
  <si>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</si>
  <si>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</si>
  <si>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</si>
  <si>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</si>
  <si>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</si>
  <si>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</si>
  <si>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</si>
  <si>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</si>
  <si>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</si>
  <si>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</si>
  <si>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</si>
  <si>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</si>
  <si>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</si>
  <si>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</si>
  <si>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</si>
  <si>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</si>
  <si>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</si>
  <si>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</si>
  <si>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</si>
  <si>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</si>
  <si>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</si>
  <si>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</si>
  <si>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</si>
  <si>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</si>
  <si>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</si>
  <si>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</si>
  <si>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</si>
  <si>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</si>
  <si>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</si>
  <si>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</si>
  <si>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</si>
  <si>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</si>
  <si>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</si>
  <si>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</si>
  <si>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</si>
  <si>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</si>
  <si>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</si>
  <si>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</si>
  <si>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</si>
  <si>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</si>
  <si>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</si>
  <si>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</si>
  <si>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</si>
  <si>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</si>
  <si>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</si>
  <si>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</si>
  <si>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</si>
  <si>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</si>
  <si>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</si>
  <si>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</si>
  <si>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</si>
  <si>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</si>
  <si>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</si>
  <si>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</si>
  <si>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</si>
  <si>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</si>
  <si>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</si>
  <si>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</si>
  <si>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</si>
  <si>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</si>
  <si>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</si>
  <si>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</si>
  <si>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</si>
  <si>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</si>
  <si>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</si>
  <si>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</si>
  <si>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</si>
  <si>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</si>
  <si>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</si>
  <si>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</si>
  <si>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</si>
  <si>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</si>
  <si>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</si>
  <si>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</si>
  <si>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</si>
  <si>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</si>
  <si>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</si>
  <si>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</si>
  <si>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</si>
  <si>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</si>
  <si>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</si>
  <si>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</si>
  <si>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</si>
  <si>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</si>
  <si>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</si>
  <si>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</si>
  <si>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</si>
  <si>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</si>
  <si>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</si>
  <si>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</si>
  <si>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</si>
  <si>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</si>
  <si>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</si>
  <si>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</si>
  <si>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</si>
  <si>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</si>
  <si>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</si>
  <si>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</si>
  <si>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</si>
  <si>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</si>
  <si>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</si>
  <si>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</si>
  <si>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</si>
  <si>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</si>
  <si>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</si>
  <si>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</si>
  <si>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</si>
  <si>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</si>
  <si>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</si>
  <si>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</si>
  <si>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</si>
  <si>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</si>
  <si>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</si>
  <si>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</si>
  <si>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</si>
  <si>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</si>
  <si>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</si>
  <si>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</si>
  <si>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</si>
  <si>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</si>
  <si>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</si>
  <si>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</si>
  <si>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</si>
  <si>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</si>
  <si>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</si>
  <si>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</si>
  <si>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</si>
  <si>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</si>
  <si>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</si>
  <si>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</si>
  <si>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</si>
  <si>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</si>
  <si>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</si>
  <si>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</si>
  <si>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</si>
  <si>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</si>
  <si>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</si>
  <si>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</si>
  <si>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</si>
  <si>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</si>
  <si>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</si>
  <si>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</si>
  <si>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</si>
  <si>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</si>
  <si>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</si>
  <si>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</si>
  <si>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</si>
  <si>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</si>
  <si>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</si>
  <si>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</si>
  <si>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</si>
  <si>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</si>
  <si>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</si>
  <si>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</si>
  <si>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</si>
  <si>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</si>
  <si>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</si>
  <si>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</si>
  <si>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</si>
  <si>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</si>
  <si>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</si>
  <si>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</si>
  <si>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</si>
  <si>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</si>
  <si>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</si>
  <si>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</si>
  <si>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</si>
  <si>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</si>
  <si>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</si>
  <si>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</si>
  <si>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</si>
  <si>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</si>
  <si>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</si>
  <si>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</si>
  <si>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</si>
  <si>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</si>
  <si>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</si>
  <si>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</si>
  <si>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</si>
  <si>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</si>
  <si>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</si>
  <si>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</si>
  <si>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</si>
  <si>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</si>
  <si>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</si>
  <si>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</si>
  <si>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</si>
  <si>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</si>
  <si>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</si>
  <si>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</si>
  <si>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</si>
  <si>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</si>
  <si>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</si>
  <si>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</si>
  <si>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</si>
  <si>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</si>
  <si>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</si>
  <si>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</si>
  <si>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</si>
  <si>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</si>
  <si>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</si>
  <si>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</si>
  <si>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</si>
  <si>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</si>
  <si>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</si>
  <si>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</si>
  <si>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</si>
  <si>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</si>
  <si>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</si>
  <si>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</si>
  <si>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</si>
  <si>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</si>
  <si>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</si>
  <si>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</si>
  <si>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</si>
  <si>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</si>
  <si>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</si>
  <si>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</si>
  <si>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</si>
  <si>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</si>
  <si>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</si>
  <si>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</si>
  <si>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</si>
  <si>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</si>
  <si>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</si>
  <si>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</si>
  <si>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</si>
  <si>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</si>
  <si>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</si>
  <si>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</si>
  <si>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</si>
  <si>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</si>
  <si>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</si>
  <si>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</si>
  <si>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</si>
  <si>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</si>
  <si>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</si>
  <si>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</si>
  <si>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</si>
  <si>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</si>
  <si>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</si>
  <si>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</si>
  <si>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</si>
  <si>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</si>
  <si>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</si>
  <si>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</si>
  <si>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</si>
  <si>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</si>
  <si>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</si>
  <si>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</si>
  <si>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</si>
  <si>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</si>
  <si>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</si>
  <si>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</si>
  <si>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</si>
  <si>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</si>
  <si>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</si>
  <si>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</si>
  <si>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</si>
  <si>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</si>
  <si>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</si>
  <si>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</si>
  <si>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</si>
  <si>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</si>
  <si>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</si>
  <si>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</si>
  <si>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</si>
  <si>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</si>
  <si>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</si>
  <si>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</si>
  <si>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</si>
  <si>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</si>
  <si>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</si>
  <si>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</si>
  <si>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</si>
  <si>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</si>
  <si>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</si>
  <si>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</si>
  <si>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</si>
  <si>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</si>
  <si>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</si>
  <si>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</si>
  <si>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</si>
  <si>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</si>
  <si>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</si>
  <si>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</si>
  <si>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</si>
  <si>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</si>
  <si>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</si>
  <si>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</si>
  <si>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</si>
  <si>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</si>
  <si>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</si>
  <si>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</si>
  <si>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</si>
  <si>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</si>
  <si>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</si>
  <si>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</si>
  <si>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</si>
  <si>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</si>
  <si>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</si>
  <si>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</si>
  <si>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</si>
  <si>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</si>
  <si>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</si>
  <si>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</si>
  <si>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</si>
  <si>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</si>
  <si>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</si>
  <si>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</si>
  <si>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</si>
  <si>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</si>
  <si>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</si>
  <si>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</si>
  <si>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</si>
  <si>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</si>
  <si>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</si>
  <si>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</si>
  <si>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</si>
  <si>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</si>
  <si>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</si>
  <si>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</si>
  <si>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</si>
  <si>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</si>
  <si>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</si>
  <si>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</si>
  <si>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</si>
  <si>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</si>
  <si>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</si>
  <si>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</si>
  <si>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</si>
  <si>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</si>
  <si>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</si>
  <si>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</si>
  <si>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</si>
  <si>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</si>
  <si>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</si>
  <si>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</si>
  <si>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</si>
  <si>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</si>
  <si>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</si>
  <si>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</si>
  <si>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</si>
  <si>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</si>
  <si>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</si>
  <si>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</si>
  <si>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</si>
  <si>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</si>
  <si>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</si>
  <si>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</si>
  <si>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</si>
  <si>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</si>
  <si>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</si>
  <si>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</si>
  <si>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</si>
  <si>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</si>
  <si>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</si>
  <si>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</si>
  <si>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</si>
  <si>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</si>
  <si>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</si>
  <si>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</si>
  <si>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</si>
  <si>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</si>
  <si>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</si>
  <si>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</si>
  <si>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</si>
  <si>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</si>
  <si>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</si>
  <si>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</si>
  <si>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</si>
  <si>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</si>
  <si>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</si>
  <si>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</si>
  <si>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</si>
  <si>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</si>
  <si>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</si>
  <si>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</si>
  <si>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</si>
  <si>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</si>
  <si>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</si>
  <si>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</si>
  <si>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</si>
  <si>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</si>
  <si>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</si>
  <si>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</si>
  <si>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</si>
  <si>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</si>
  <si>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</si>
  <si>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</si>
  <si>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</si>
  <si>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</si>
  <si>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</si>
  <si>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</si>
  <si>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</si>
  <si>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</si>
  <si>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</si>
  <si>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</si>
  <si>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</si>
  <si>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</si>
  <si>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</si>
  <si>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</si>
  <si>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</si>
  <si>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</si>
  <si>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</si>
  <si>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</si>
  <si>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</si>
  <si>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</si>
  <si>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</si>
  <si>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</si>
  <si>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</si>
  <si>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</si>
  <si>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</si>
  <si>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</si>
  <si>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</si>
  <si>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</si>
  <si>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</si>
  <si>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</si>
  <si>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</si>
  <si>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</si>
  <si>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</si>
  <si>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</si>
  <si>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</si>
  <si>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</si>
  <si>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</si>
  <si>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</si>
  <si>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</si>
  <si>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</si>
  <si>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</si>
  <si>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</si>
  <si>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</si>
  <si>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</si>
  <si>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</si>
  <si>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</si>
  <si>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</si>
  <si>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</si>
  <si>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</si>
  <si>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</si>
  <si>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</si>
  <si>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</si>
  <si>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</si>
  <si>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</si>
  <si>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</si>
  <si>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</si>
  <si>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</si>
  <si>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</si>
  <si>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</si>
  <si>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</si>
  <si>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</si>
  <si>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</si>
  <si>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</si>
  <si>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</si>
  <si>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</si>
  <si>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</si>
  <si>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</si>
  <si>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</si>
  <si>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</si>
  <si>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</si>
  <si>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</si>
  <si>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</si>
  <si>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</si>
  <si>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</si>
  <si>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</si>
  <si>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</si>
  <si>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</si>
  <si>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</si>
  <si>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</si>
  <si>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</si>
  <si>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</si>
  <si>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</si>
  <si>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</si>
  <si>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</si>
  <si>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</si>
  <si>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</si>
  <si>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</si>
  <si>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</si>
  <si>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</si>
  <si>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</si>
  <si>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</si>
  <si>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</si>
  <si>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</si>
  <si>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</si>
  <si>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</si>
  <si>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</si>
  <si>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</si>
  <si>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</si>
  <si>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</si>
  <si>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</si>
  <si>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</si>
  <si>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</si>
  <si>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</si>
  <si>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</si>
  <si>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</si>
  <si>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</si>
  <si>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</si>
  <si>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</si>
  <si>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</si>
  <si>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</si>
  <si>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</si>
  <si>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</si>
  <si>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</si>
  <si>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</si>
  <si>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</si>
  <si>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</si>
  <si>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</si>
  <si>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</si>
  <si>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</si>
  <si>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</si>
  <si>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</si>
  <si>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</si>
  <si>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</si>
  <si>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</si>
  <si>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</si>
  <si>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</si>
  <si>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</si>
  <si>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</si>
  <si>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</si>
  <si>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</si>
  <si>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</si>
  <si>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</si>
  <si>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</si>
  <si>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</si>
  <si>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</si>
  <si>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</si>
  <si>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</si>
  <si>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</si>
  <si>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</si>
  <si>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</si>
  <si>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</si>
  <si>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</si>
  <si>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</si>
  <si>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</si>
  <si>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</si>
  <si>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</si>
  <si>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</si>
  <si>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</si>
  <si>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</si>
  <si>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</si>
  <si>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</si>
  <si>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</si>
  <si>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</si>
  <si>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</si>
  <si>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</si>
  <si>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</si>
  <si>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</si>
  <si>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</si>
  <si>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</si>
  <si>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</si>
  <si>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</si>
  <si>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</si>
  <si>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</si>
  <si>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</si>
  <si>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</si>
  <si>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</si>
  <si>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</si>
  <si>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</si>
  <si>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</si>
  <si>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</si>
  <si>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</si>
  <si>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</si>
  <si>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</si>
  <si>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</si>
  <si>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</si>
  <si>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</si>
  <si>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</si>
  <si>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</si>
  <si>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</si>
  <si>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</si>
  <si>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</si>
  <si>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</si>
  <si>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</si>
  <si>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</si>
  <si>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</si>
  <si>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</si>
  <si>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</si>
  <si>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</si>
  <si>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</si>
  <si>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</si>
  <si>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</si>
  <si>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</si>
  <si>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</si>
  <si>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</si>
  <si>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</si>
  <si>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</si>
  <si>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</si>
  <si>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</si>
  <si>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</si>
  <si>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</si>
  <si>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</si>
  <si>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</si>
  <si>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</si>
  <si>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</si>
  <si>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</si>
  <si>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</si>
  <si>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</si>
  <si>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</si>
  <si>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</si>
  <si>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</si>
  <si>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</si>
  <si>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</si>
  <si>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</si>
  <si>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</si>
  <si>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</si>
  <si>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</si>
  <si>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</si>
  <si>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</si>
  <si>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</si>
  <si>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</si>
  <si>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</si>
  <si>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</si>
  <si>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</si>
  <si>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</si>
  <si>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</si>
  <si>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</si>
  <si>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</si>
  <si>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</si>
  <si>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</si>
  <si>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</si>
  <si>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</si>
  <si>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</si>
  <si>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</si>
  <si>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</si>
  <si>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</si>
  <si>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</si>
  <si>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</si>
  <si>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</si>
  <si>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</si>
  <si>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</si>
  <si>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</si>
  <si>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</si>
  <si>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</si>
  <si>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</si>
  <si>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</si>
  <si>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</si>
  <si>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</si>
  <si>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</si>
  <si>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</si>
  <si>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</si>
  <si>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</si>
  <si>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</si>
  <si>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</si>
  <si>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</si>
  <si>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</si>
  <si>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</si>
  <si>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</si>
  <si>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</si>
  <si>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</si>
  <si>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</si>
  <si>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</si>
  <si>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</si>
  <si>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</si>
  <si>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</si>
  <si>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</si>
  <si>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</si>
  <si>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</si>
  <si>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</si>
  <si>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</si>
  <si>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</si>
  <si>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</si>
  <si>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</si>
  <si>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</si>
  <si>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</si>
  <si>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</si>
  <si>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</si>
  <si>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</si>
  <si>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</si>
  <si>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</si>
  <si>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</si>
  <si>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</si>
  <si>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</si>
  <si>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</si>
  <si>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</si>
  <si>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</si>
  <si>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</si>
  <si>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</si>
  <si>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</si>
  <si>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</si>
  <si>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</si>
  <si>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</si>
  <si>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</si>
  <si>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</si>
  <si>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</si>
  <si>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</si>
  <si>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</si>
  <si>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</si>
  <si>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</si>
  <si>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</si>
  <si>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</si>
  <si>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</si>
  <si>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</si>
  <si>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</si>
  <si>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</si>
  <si>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</si>
  <si>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</si>
  <si>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</si>
  <si>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</si>
  <si>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</si>
  <si>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</si>
  <si>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</si>
  <si>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</si>
  <si>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</si>
  <si>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</si>
  <si>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</si>
  <si>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</si>
  <si>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</si>
  <si>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</si>
  <si>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</si>
  <si>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</si>
  <si>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</si>
  <si>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</si>
  <si>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</si>
  <si>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</si>
  <si>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</si>
  <si>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</si>
  <si>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</si>
  <si>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</si>
  <si>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</si>
  <si>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</si>
  <si>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</si>
  <si>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</si>
  <si>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</si>
  <si>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</si>
  <si>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</si>
  <si>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</si>
  <si>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</si>
  <si>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</si>
  <si>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</si>
  <si>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</si>
  <si>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</si>
  <si>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</si>
  <si>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</si>
  <si>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</si>
  <si>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</si>
  <si>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</si>
  <si>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</si>
  <si>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</si>
  <si>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</si>
  <si>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</si>
  <si>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</si>
  <si>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</si>
  <si>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</si>
  <si>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</si>
  <si>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</si>
  <si>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</si>
  <si>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</si>
  <si>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</si>
  <si>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</si>
  <si>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</si>
  <si>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</si>
  <si>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</si>
  <si>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</si>
  <si>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</si>
  <si>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</si>
  <si>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</si>
  <si>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</si>
  <si>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</si>
  <si>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</si>
  <si>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</si>
  <si>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</si>
  <si>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</si>
  <si>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</si>
  <si>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</si>
  <si>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</si>
  <si>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</si>
  <si>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</si>
  <si>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</si>
  <si>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</si>
  <si>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</si>
  <si>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</si>
  <si>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</si>
  <si>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</si>
  <si>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</si>
  <si>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</si>
  <si>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</si>
  <si>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</si>
  <si>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</si>
  <si>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</si>
  <si>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</si>
  <si>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</si>
  <si>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</si>
  <si>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</si>
  <si>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</si>
  <si>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</si>
  <si>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</si>
  <si>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</si>
  <si>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</si>
  <si>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</si>
  <si>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</si>
  <si>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</si>
  <si>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</si>
  <si>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</si>
  <si>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</si>
  <si>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</si>
  <si>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</si>
  <si>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</si>
  <si>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</si>
  <si>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</si>
  <si>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</si>
  <si>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</si>
  <si>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</si>
  <si>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</si>
  <si>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</si>
  <si>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</si>
  <si>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</si>
  <si>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</si>
  <si>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</si>
  <si>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</si>
  <si>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</si>
  <si>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</si>
  <si>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</si>
  <si>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</si>
  <si>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</si>
  <si>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</si>
  <si>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</si>
  <si>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</si>
  <si>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</si>
  <si>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</si>
  <si>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</si>
  <si>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</si>
  <si>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</si>
  <si>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</si>
  <si>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</si>
  <si>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</si>
  <si>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</si>
  <si>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</si>
  <si>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</si>
  <si>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</si>
  <si>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</si>
  <si>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</si>
  <si>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</si>
  <si>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</si>
  <si>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</si>
  <si>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</si>
  <si>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</si>
  <si>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</si>
  <si>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</si>
  <si>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</si>
  <si>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</si>
  <si>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</si>
  <si>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</si>
  <si>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</si>
  <si>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</si>
  <si>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</si>
  <si>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</si>
  <si>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</si>
  <si>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</si>
  <si>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</si>
  <si>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</si>
  <si>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</si>
  <si>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</si>
  <si>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</si>
  <si>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</si>
  <si>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</si>
  <si>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</si>
  <si>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</si>
  <si>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</si>
  <si>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</si>
  <si>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</si>
  <si>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</si>
  <si>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</si>
  <si>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</si>
  <si>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</si>
  <si>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</si>
  <si>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</si>
  <si>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</si>
  <si>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</si>
  <si>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</si>
  <si>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</si>
  <si>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</si>
  <si>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</si>
  <si>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</si>
  <si>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</si>
  <si>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</si>
  <si>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</si>
  <si>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</si>
  <si>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</si>
  <si>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</si>
  <si>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</si>
  <si>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</si>
  <si>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</si>
  <si>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</si>
  <si>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</si>
  <si>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</si>
  <si>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</si>
  <si>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</si>
  <si>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</si>
  <si>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</si>
  <si>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</si>
  <si>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</si>
  <si>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</si>
  <si>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</si>
  <si>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</si>
  <si>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</si>
  <si>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</si>
  <si>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</si>
  <si>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</si>
  <si>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</si>
  <si>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</si>
  <si>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</si>
  <si>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</si>
  <si>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</si>
  <si>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</si>
  <si>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</si>
  <si>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</si>
  <si>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</si>
  <si>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</si>
  <si>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</si>
  <si>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</si>
  <si>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</si>
  <si>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</si>
  <si>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</si>
  <si>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</si>
  <si>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</si>
  <si>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</si>
  <si>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</si>
  <si>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</si>
  <si>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</si>
  <si>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</si>
  <si>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</si>
  <si>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</si>
  <si>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</si>
  <si>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</si>
  <si>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</si>
  <si>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</si>
  <si>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</si>
  <si>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</si>
  <si>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</si>
  <si>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</si>
  <si>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</si>
  <si>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</si>
  <si>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</si>
  <si>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</si>
  <si>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</si>
  <si>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</si>
  <si>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</si>
  <si>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</si>
  <si>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</si>
  <si>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</si>
  <si>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</si>
  <si>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</si>
  <si>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</si>
  <si>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</si>
  <si>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</si>
  <si>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</si>
  <si>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</si>
  <si>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</si>
  <si>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</si>
  <si>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</si>
  <si>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</si>
  <si>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</si>
  <si>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</si>
  <si>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</si>
  <si>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</si>
  <si>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</si>
  <si>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</si>
  <si>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</si>
  <si>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</si>
  <si>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</si>
  <si>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</si>
  <si>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</si>
  <si>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</si>
  <si>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</si>
  <si>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</si>
  <si>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</si>
  <si>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</si>
  <si>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</si>
  <si>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</si>
  <si>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</si>
  <si>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</si>
  <si>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</si>
  <si>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</si>
  <si>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</si>
  <si>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</si>
  <si>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</si>
  <si>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</si>
  <si>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</si>
  <si>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</si>
  <si>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</si>
  <si>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</si>
  <si>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</si>
  <si>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</si>
  <si>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</si>
  <si>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</si>
  <si>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</si>
  <si>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</si>
  <si>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</si>
  <si>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</si>
  <si>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</si>
  <si>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</si>
  <si>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</si>
  <si>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</si>
  <si>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</si>
  <si>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</si>
  <si>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</si>
  <si>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</si>
  <si>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</si>
  <si>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</si>
  <si>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</si>
  <si>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</si>
  <si>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</si>
  <si>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</si>
  <si>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</si>
  <si>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</si>
  <si>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</si>
  <si>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</si>
  <si>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</si>
  <si>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</si>
  <si>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</si>
  <si>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</si>
  <si>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</si>
  <si>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</si>
  <si>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</si>
  <si>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</si>
  <si>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</si>
  <si>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</si>
  <si>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</si>
  <si>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</si>
  <si>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</si>
  <si>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</si>
  <si>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</si>
  <si>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</si>
  <si>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</si>
  <si>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</si>
  <si>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</si>
  <si>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</si>
  <si>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</si>
  <si>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</si>
  <si>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</si>
  <si>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</si>
  <si>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</si>
  <si>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</si>
  <si>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</si>
  <si>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</si>
  <si>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</si>
  <si>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</si>
  <si>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</si>
  <si>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</si>
  <si>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</si>
  <si>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</si>
  <si>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</si>
  <si>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</si>
  <si>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</si>
  <si>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</si>
  <si>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</si>
  <si>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</si>
  <si>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</si>
  <si>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</si>
  <si>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</si>
  <si>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</si>
  <si>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</si>
  <si>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</si>
  <si>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</si>
  <si>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</si>
  <si>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</si>
  <si>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</si>
  <si>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</si>
  <si>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</si>
  <si>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</si>
  <si>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</si>
  <si>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</si>
  <si>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</si>
  <si>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</si>
  <si>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</si>
  <si>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</si>
  <si>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</si>
  <si>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</si>
  <si>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</si>
  <si>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</si>
  <si>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</si>
  <si>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</si>
  <si>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</si>
  <si>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</si>
  <si>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</si>
  <si>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</si>
  <si>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</si>
  <si>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</si>
  <si>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</si>
  <si>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</si>
  <si>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</si>
  <si>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</si>
  <si>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</si>
  <si>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</si>
  <si>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</si>
  <si>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</si>
  <si>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</si>
  <si>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</si>
  <si>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</si>
  <si>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</si>
  <si>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</si>
  <si>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</si>
  <si>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</si>
  <si>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</si>
  <si>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</si>
  <si>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</si>
  <si>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</si>
  <si>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</si>
  <si>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</si>
  <si>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</si>
  <si>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</si>
  <si>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</si>
  <si>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</si>
  <si>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</si>
  <si>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</si>
  <si>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</si>
  <si>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</si>
  <si>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</si>
  <si>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</si>
  <si>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</si>
  <si>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</si>
  <si>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</si>
  <si>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</si>
  <si>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</si>
  <si>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</si>
  <si>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</si>
  <si>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</si>
  <si>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</si>
  <si>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</si>
  <si>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</si>
  <si>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</si>
  <si>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</si>
  <si>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</si>
  <si>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</si>
  <si>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</si>
  <si>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</si>
  <si>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</si>
  <si>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</si>
  <si>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</si>
  <si>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</si>
  <si>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</si>
  <si>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</si>
  <si>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</si>
  <si>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</si>
  <si>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</si>
  <si>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</si>
  <si>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</si>
  <si>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</si>
  <si>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</si>
  <si>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</si>
  <si>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</si>
  <si>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</si>
  <si>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</si>
  <si>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</si>
  <si>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</si>
  <si>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</si>
  <si>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</si>
  <si>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</si>
  <si>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</si>
  <si>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</si>
  <si>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</si>
  <si>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</si>
  <si>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</si>
  <si>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</si>
  <si>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</si>
  <si>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</si>
  <si>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</si>
  <si>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</si>
  <si>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</si>
  <si>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</si>
  <si>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</si>
  <si>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</si>
  <si>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</si>
  <si>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</si>
  <si>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</si>
  <si>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</si>
  <si>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</si>
  <si>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</si>
  <si>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</si>
  <si>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</si>
  <si>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</si>
  <si>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</si>
  <si>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</si>
  <si>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</si>
  <si>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</si>
  <si>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</si>
  <si>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</si>
  <si>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</si>
  <si>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</si>
  <si>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</si>
  <si>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</si>
  <si>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</si>
  <si>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</si>
  <si>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</si>
  <si>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</si>
  <si>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</si>
  <si>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</si>
  <si>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</si>
  <si>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</si>
  <si>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</si>
  <si>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</si>
  <si>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</si>
  <si>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</si>
  <si>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</si>
  <si>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</si>
  <si>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</si>
  <si>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</si>
  <si>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</si>
  <si>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</si>
  <si>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</si>
  <si>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</si>
  <si>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</si>
  <si>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</si>
  <si>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</si>
  <si>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</si>
  <si>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</si>
  <si>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</si>
  <si>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</si>
  <si>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</si>
  <si>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</si>
  <si>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</si>
  <si>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</si>
  <si>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</si>
  <si>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</si>
  <si>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</si>
  <si>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</si>
  <si>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</si>
  <si>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</si>
  <si>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</si>
  <si>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</si>
  <si>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</si>
  <si>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</si>
  <si>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</si>
  <si>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</si>
  <si>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</si>
  <si>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</si>
  <si>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</si>
  <si>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</si>
  <si>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</si>
  <si>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</si>
  <si>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</si>
  <si>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</si>
  <si>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</si>
  <si>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</si>
  <si>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</si>
  <si>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</si>
  <si>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</si>
  <si>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</si>
  <si>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</si>
  <si>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</si>
  <si>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</si>
  <si>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</si>
  <si>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</si>
  <si>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</si>
  <si>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</si>
  <si>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</si>
  <si>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</si>
  <si>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</si>
  <si>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</si>
  <si>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</si>
  <si>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</si>
  <si>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</si>
  <si>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</si>
  <si>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</si>
  <si>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</si>
  <si>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</si>
  <si>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</si>
  <si>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</si>
  <si>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</si>
  <si>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</si>
  <si>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</si>
  <si>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</si>
  <si>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</si>
  <si>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</si>
  <si>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</si>
  <si>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</si>
  <si>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</si>
  <si>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</si>
  <si>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</si>
  <si>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</si>
  <si>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</si>
  <si>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</si>
  <si>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</si>
  <si>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</si>
  <si>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</si>
  <si>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</si>
  <si>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</si>
  <si>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</si>
  <si>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</si>
  <si>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</si>
  <si>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</si>
  <si>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</si>
  <si>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</si>
  <si>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</si>
  <si>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</si>
  <si>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</si>
  <si>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</si>
  <si>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</si>
  <si>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</si>
  <si>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</si>
  <si>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</si>
  <si>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</si>
  <si>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</si>
  <si>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</si>
  <si>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</si>
  <si>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</si>
  <si>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</si>
  <si>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</si>
  <si>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</si>
  <si>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</si>
  <si>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</si>
  <si>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</si>
  <si>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</si>
  <si>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</si>
  <si>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</si>
  <si>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</si>
  <si>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</si>
  <si>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</si>
  <si>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</si>
  <si>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</si>
  <si>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</si>
  <si>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</si>
  <si>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</si>
  <si>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</si>
  <si>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</si>
  <si>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</si>
  <si>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</si>
  <si>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</si>
  <si>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</si>
  <si>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</si>
  <si>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</si>
  <si>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</si>
  <si>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</si>
  <si>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</si>
  <si>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</si>
  <si>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</si>
  <si>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</si>
  <si>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</si>
  <si>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</si>
  <si>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</si>
  <si>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</si>
  <si>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</si>
  <si>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</si>
  <si>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</si>
  <si>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</si>
  <si>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</si>
  <si>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</si>
  <si>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</si>
  <si>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</si>
  <si>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</si>
  <si>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</si>
  <si>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</si>
  <si>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</si>
  <si>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</si>
  <si>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</si>
  <si>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</si>
  <si>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</si>
  <si>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</si>
  <si>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</si>
  <si>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</si>
  <si>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</si>
  <si>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</si>
  <si>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</si>
  <si>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</si>
  <si>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</si>
  <si>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</si>
  <si>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</si>
  <si>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</si>
  <si>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</si>
  <si>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</si>
  <si>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</si>
  <si>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</si>
  <si>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</si>
  <si>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</si>
  <si>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</si>
  <si>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</si>
  <si>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</si>
  <si>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</si>
  <si>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</si>
  <si>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</si>
  <si>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</si>
  <si>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</si>
  <si>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</si>
  <si>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</si>
  <si>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</si>
  <si>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</si>
  <si>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</si>
  <si>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</si>
  <si>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</si>
  <si>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</si>
  <si>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</si>
  <si>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</si>
  <si>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</si>
  <si>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</si>
  <si>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</si>
  <si>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</si>
  <si>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</si>
  <si>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</si>
  <si>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</si>
  <si>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</si>
  <si>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</si>
  <si>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</si>
  <si>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</si>
  <si>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</si>
  <si>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</si>
  <si>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</si>
  <si>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</si>
  <si>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</si>
  <si>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</si>
  <si>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</si>
  <si>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</si>
  <si>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</si>
  <si>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</si>
  <si>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</si>
  <si>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</si>
  <si>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</si>
  <si>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</si>
  <si>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</si>
  <si>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</si>
  <si>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</si>
  <si>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</si>
  <si>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</si>
  <si>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</si>
  <si>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</si>
  <si>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</si>
  <si>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</si>
  <si>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</si>
  <si>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</si>
  <si>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</si>
  <si>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</si>
  <si>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</si>
  <si>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</si>
  <si>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</si>
  <si>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</si>
  <si>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</si>
  <si>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</si>
  <si>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</si>
  <si>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</si>
  <si>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</si>
  <si>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</si>
  <si>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</si>
  <si>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</si>
  <si>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</si>
  <si>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</si>
  <si>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</si>
  <si>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</si>
  <si>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</si>
  <si>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</si>
  <si>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</si>
  <si>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</si>
  <si>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</si>
  <si>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</si>
  <si>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</si>
  <si>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</si>
  <si>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</si>
  <si>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</si>
  <si>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</si>
  <si>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</si>
  <si>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</si>
  <si>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</si>
  <si>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</si>
  <si>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</si>
  <si>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</si>
  <si>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</si>
  <si>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</si>
  <si>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</si>
  <si>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</si>
  <si>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</si>
  <si>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</si>
  <si>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</si>
  <si>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</si>
  <si>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</si>
  <si>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</si>
  <si>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</si>
  <si>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</si>
  <si>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</si>
  <si>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</si>
  <si>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</si>
  <si>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</si>
  <si>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</si>
  <si>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</si>
  <si>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</si>
  <si>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</si>
  <si>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</si>
  <si>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</si>
  <si>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</si>
  <si>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</si>
  <si>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</si>
  <si>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</si>
  <si>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</si>
  <si>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</si>
  <si>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</si>
  <si>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</si>
  <si>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</si>
  <si>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</si>
  <si>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</si>
  <si>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</si>
  <si>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</si>
  <si>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</si>
  <si>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</si>
  <si>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</si>
  <si>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</si>
  <si>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</si>
  <si>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</si>
  <si>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</si>
  <si>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</si>
  <si>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</si>
  <si>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</si>
  <si>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</si>
  <si>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</si>
  <si>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</si>
  <si>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</si>
  <si>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</si>
  <si>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</si>
  <si>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</si>
  <si>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</si>
  <si>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</si>
  <si>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</si>
  <si>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</si>
  <si>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</si>
  <si>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</si>
  <si>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</si>
  <si>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</si>
  <si>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</si>
  <si>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</si>
  <si>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</si>
  <si>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</si>
  <si>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</si>
  <si>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</si>
  <si>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</si>
  <si>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</si>
  <si>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</si>
  <si>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</si>
  <si>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</si>
  <si>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</si>
  <si>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</si>
  <si>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</si>
  <si>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</si>
  <si>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</si>
  <si>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</si>
  <si>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</si>
  <si>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</si>
  <si>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</si>
  <si>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</si>
  <si>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</si>
  <si>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</si>
  <si>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</si>
  <si>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</si>
  <si>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</si>
  <si>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</si>
  <si>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</si>
  <si>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</si>
  <si>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</si>
  <si>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</si>
  <si>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</si>
  <si>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</si>
  <si>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</si>
  <si>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</si>
  <si>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</si>
  <si>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</si>
  <si>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</si>
  <si>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</si>
  <si>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</si>
  <si>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</si>
  <si>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</si>
  <si>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</si>
  <si>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</si>
  <si>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</si>
  <si>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</si>
  <si>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</si>
  <si>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</si>
  <si>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</si>
  <si>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</si>
  <si>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</si>
  <si>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</si>
  <si>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</si>
  <si>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</si>
  <si>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</si>
  <si>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</si>
  <si>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</si>
  <si>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</si>
  <si>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</si>
  <si>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</si>
  <si>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</si>
  <si>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</si>
  <si>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</si>
  <si>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</si>
  <si>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</si>
  <si>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</si>
  <si>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</si>
  <si>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</si>
  <si>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</si>
  <si>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</si>
  <si>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</si>
  <si>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</si>
  <si>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</si>
  <si>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</si>
  <si>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</si>
  <si>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</si>
  <si>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</si>
  <si>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</si>
  <si>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</si>
  <si>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</si>
  <si>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</si>
  <si>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</si>
  <si>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</si>
  <si>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</si>
  <si>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</si>
  <si>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</si>
  <si>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</si>
  <si>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</si>
  <si>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</si>
  <si>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</si>
  <si>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</si>
  <si>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</si>
  <si>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</si>
  <si>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</si>
  <si>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</si>
  <si>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</si>
  <si>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</si>
  <si>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</si>
  <si>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</si>
  <si>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</si>
  <si>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</si>
  <si>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</si>
  <si>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</si>
  <si>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</si>
  <si>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</si>
  <si>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</si>
  <si>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</si>
  <si>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</si>
  <si>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</si>
  <si>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</si>
  <si>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</si>
  <si>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</si>
  <si>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</si>
  <si>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</si>
  <si>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</si>
  <si>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</si>
  <si>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</si>
  <si>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</si>
  <si>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</si>
  <si>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</si>
  <si>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</si>
  <si>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</si>
  <si>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</si>
  <si>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</si>
  <si>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</si>
  <si>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</si>
  <si>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</si>
  <si>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</si>
  <si>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</si>
  <si>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</si>
  <si>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</si>
  <si>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</si>
  <si>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</si>
  <si>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</si>
  <si>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</si>
  <si>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</si>
  <si>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</si>
  <si>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</si>
  <si>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</si>
  <si>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</si>
  <si>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</si>
  <si>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</si>
  <si>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</si>
  <si>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</si>
  <si>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</si>
  <si>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</si>
  <si>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</si>
  <si>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</si>
  <si>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</si>
  <si>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</si>
  <si>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</si>
  <si>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</si>
  <si>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</si>
  <si>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</si>
  <si>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</si>
  <si>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</si>
  <si>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</si>
  <si>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</si>
  <si>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</si>
  <si>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</si>
  <si>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</si>
  <si>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</si>
  <si>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</si>
  <si>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</si>
  <si>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</si>
  <si>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</si>
  <si>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</si>
  <si>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</si>
  <si>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</si>
  <si>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</si>
  <si>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</si>
  <si>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</si>
  <si>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</si>
  <si>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</si>
  <si>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</si>
  <si>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</si>
  <si>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</si>
  <si>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</si>
  <si>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</si>
  <si>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</si>
  <si>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</si>
  <si>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</si>
  <si>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</si>
  <si>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</si>
  <si>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</si>
  <si>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</si>
  <si>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</si>
  <si>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</si>
  <si>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</si>
  <si>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</si>
  <si>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</si>
  <si>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</si>
  <si>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</si>
  <si>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</si>
  <si>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</si>
  <si>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</si>
  <si>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</si>
  <si>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</si>
  <si>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</si>
  <si>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</si>
  <si>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</si>
  <si>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</si>
  <si>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</si>
  <si>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</si>
  <si>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</si>
  <si>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</si>
  <si>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</si>
  <si>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</si>
  <si>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</si>
  <si>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</si>
  <si>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</si>
  <si>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</si>
  <si>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</si>
  <si>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</si>
  <si>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</si>
  <si>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</si>
  <si>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</si>
  <si>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</si>
  <si>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</si>
  <si>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</si>
  <si>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</si>
  <si>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</si>
  <si>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</si>
  <si>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</si>
  <si>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</si>
  <si>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</si>
  <si>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</si>
  <si>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맑은 고딕"/>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</si>
  <si>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</si>
  <si>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</si>
  <si>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</si>
  <si>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</si>
  <si>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</si>
  <si>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</si>
  <si>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</si>
  <si>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</si>
  <si>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</si>
  <si>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</si>
  <si>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</si>
  <si>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</si>
  <si>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</si>
  <si>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</si>
  <si>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</si>
  <si>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</si>
  <si>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</si>
  <si>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</si>
  <si>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</si>
  <si>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</si>
  <si>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</si>
  <si>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</si>
  <si>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</si>
  <si>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</si>
  <si>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</si>
  <si>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</si>
  <si>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</si>
  <si>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</si>
  <si>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</si>
  <si>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</si>
  <si>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</si>
  <si>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</si>
  <si>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</si>
  <si>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</si>
  <si>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</si>
  <si>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</si>
  <si>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</si>
  <si>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</si>
  <si>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</si>
  <si>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</si>
  <si>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</si>
  <si>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</si>
  <si>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</si>
  <si>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</si>
  <si>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</si>
  <si>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</si>
  <si>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</si>
  <si>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</si>
  <si>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</si>
  <si>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</si>
  <si>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</si>
  <si>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</si>
  <si>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</si>
  <si>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</si>
  <si>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</si>
  <si>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</si>
  <si>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</si>
  <si>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</si>
  <si>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</si>
  <si>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</si>
  <si>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</si>
  <si>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</si>
  <si>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</si>
  <si>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</si>
  <si>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</si>
  <si>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</si>
  <si>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</si>
  <si>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</si>
  <si>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</si>
  <si>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</si>
  <si>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</si>
  <si>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</si>
  <si>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</si>
  <si>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</si>
  <si>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</si>
  <si>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</si>
  <si>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</si>
  <si>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</si>
  <si>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</si>
  <si>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</si>
  <si>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</si>
  <si>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</si>
  <si>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</si>
  <si>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</si>
  <si>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</si>
  <si>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</si>
  <si>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</si>
  <si>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</si>
  <si>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</si>
  <si>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</si>
  <si>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</si>
  <si>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</si>
  <si>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</si>
  <si>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</si>
  <si>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</si>
  <si>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</si>
  <si>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</si>
  <si>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</si>
  <si>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</si>
  <si>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</si>
  <si>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</si>
  <si>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</si>
  <si>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</si>
  <si>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</si>
  <si>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</si>
  <si>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</si>
  <si>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</si>
  <si>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</si>
  <si>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</si>
  <si>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</si>
  <si>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</si>
  <si>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</si>
  <si>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</si>
  <si>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</si>
  <si>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</si>
  <si>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</si>
  <si>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</si>
  <si>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</si>
  <si>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</si>
  <si>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</si>
  <si>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</si>
  <si>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</si>
  <si>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</si>
  <si>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</si>
  <si>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</si>
  <si>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</si>
  <si>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</si>
  <si>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</si>
  <si>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</si>
  <si>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</si>
  <si>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</si>
  <si>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</si>
  <si>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</si>
  <si>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</si>
  <si>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</si>
  <si>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</si>
  <si>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</si>
  <si>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</si>
  <si>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</si>
  <si>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</si>
  <si>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</si>
  <si>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</si>
  <si>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</si>
  <si>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</si>
  <si>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</si>
  <si>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</si>
  <si>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</si>
  <si>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</si>
  <si>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</si>
  <si>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</si>
  <si>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</si>
  <si>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</si>
  <si>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</si>
  <si>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</si>
  <si>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</si>
  <si>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</si>
  <si>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</si>
  <si>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</si>
  <si>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</si>
  <si>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</si>
  <si>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</si>
  <si>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</si>
  <si>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</si>
  <si>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</si>
  <si>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</si>
  <si>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</si>
  <si>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</si>
  <si>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</si>
  <si>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</si>
  <si>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</si>
  <si>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</si>
  <si>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</si>
  <si>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</si>
  <si>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</si>
  <si>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</si>
  <si>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</si>
  <si>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</si>
  <si>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</si>
  <si>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</si>
  <si>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</si>
  <si>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</si>
  <si>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</si>
  <si>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</si>
  <si>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</si>
  <si>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</si>
  <si>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</si>
  <si>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</si>
  <si>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</si>
  <si>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</si>
  <si>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</si>
  <si>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</si>
  <si>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</si>
  <si>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</si>
  <si>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</si>
  <si>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</si>
  <si>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</si>
  <si>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</si>
  <si>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</si>
  <si>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</si>
  <si>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</si>
  <si>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</si>
  <si>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</si>
  <si>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</si>
  <si>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</si>
  <si>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</si>
  <si>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</si>
  <si>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</si>
  <si>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</si>
  <si>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</si>
  <si>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</si>
  <si>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</si>
  <si>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</si>
  <si>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</si>
  <si>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</si>
  <si>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</si>
  <si>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</si>
  <si>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</si>
  <si>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</si>
  <si>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</si>
  <si>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</si>
  <si>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</si>
  <si>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</si>
  <si>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</si>
  <si>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</si>
  <si>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</si>
  <si>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</si>
  <si>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</si>
  <si>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</si>
  <si>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</si>
  <si>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</si>
  <si>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</si>
  <si>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</si>
  <si>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</si>
  <si>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</si>
  <si>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</si>
  <si>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</si>
  <si>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</si>
  <si>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</si>
  <si>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</si>
  <si>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</si>
  <si>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</si>
  <si>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</si>
  <si>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</si>
  <si>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</si>
  <si>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</si>
  <si>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</si>
  <si>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</si>
  <si>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</si>
  <si>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</si>
  <si>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</si>
  <si>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</si>
  <si>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</si>
  <si>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</si>
  <si>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</si>
  <si>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</si>
  <si>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</si>
  <si>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</si>
  <si>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</si>
  <si>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</si>
  <si>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</si>
  <si>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</si>
  <si>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</si>
  <si>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</si>
  <si>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</si>
  <si>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</si>
  <si>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</si>
  <si>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</si>
  <si>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</si>
  <si>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</si>
  <si>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</si>
  <si>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</si>
  <si>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</si>
  <si>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</si>
  <si>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</si>
  <si>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</si>
  <si>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</si>
  <si>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</si>
  <si>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</si>
  <si>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</si>
  <si>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</si>
  <si>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</si>
  <si>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</si>
  <si>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</si>
  <si>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</si>
  <si>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</si>
  <si>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</si>
  <si>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</si>
  <si>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</si>
  <si>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</si>
  <si>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</si>
  <si>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</si>
  <si>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</si>
  <si>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</si>
  <si>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</si>
  <si>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</si>
  <si>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</si>
  <si>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</si>
  <si>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</si>
  <si>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</si>
  <si>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</si>
  <si>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</si>
  <si>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</si>
  <si>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</si>
  <si>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</si>
  <si>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</si>
  <si>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</si>
  <si>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</si>
  <si>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</si>
  <si>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</si>
  <si>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</si>
  <si>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</si>
  <si>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</si>
  <si>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</si>
  <si>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</si>
  <si>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</si>
  <si>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</si>
  <si>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</si>
  <si>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</si>
  <si>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</si>
  <si>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</si>
  <si>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</si>
  <si>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</si>
  <si>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</si>
  <si>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</si>
  <si>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</si>
  <si>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</si>
  <si>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</si>
  <si>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</si>
  <si>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</si>
  <si>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</si>
  <si>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</si>
  <si>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</si>
  <si>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</si>
  <si>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</si>
  <si>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</si>
  <si>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</si>
  <si>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</si>
  <si>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</si>
  <si>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</si>
  <si>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</si>
  <si>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</si>
  <si>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</si>
  <si>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</si>
  <si>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</si>
  <si>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</si>
  <si>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</si>
  <si>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</si>
  <si>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</si>
  <si>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</si>
  <si>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</si>
  <si>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</si>
  <si>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</si>
  <si>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</si>
  <si>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</si>
  <si>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</si>
  <si>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</si>
  <si>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</si>
  <si>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</si>
  <si>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</si>
  <si>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</si>
  <si>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</si>
  <si>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</si>
  <si>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</si>
  <si>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</si>
  <si>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</si>
  <si>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</si>
  <si>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</si>
  <si>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</si>
  <si>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</si>
  <si>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</si>
  <si>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</si>
  <si>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</si>
  <si>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</si>
  <si>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</si>
  <si>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</si>
  <si>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</si>
  <si>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</si>
  <si>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</si>
  <si>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</si>
  <si>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</si>
  <si>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</si>
  <si>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</si>
  <si>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</si>
  <si>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</si>
  <si>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</si>
  <si>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</si>
  <si>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</si>
  <si>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</si>
  <si>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</si>
  <si>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</si>
  <si>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</si>
  <si>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</si>
  <si>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</si>
  <si>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</si>
  <si>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</si>
  <si>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</si>
  <si>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</si>
  <si>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</si>
  <si>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</si>
  <si>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</si>
  <si>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</si>
  <si>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</si>
  <si>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</si>
  <si>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</si>
  <si>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</si>
  <si>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</si>
  <si>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</si>
  <si>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</si>
  <si>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</si>
  <si>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</si>
  <si>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</si>
  <si>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</si>
  <si>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</si>
  <si>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</si>
  <si>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</si>
  <si>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</si>
  <si>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</si>
  <si>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</si>
  <si>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</si>
  <si>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</si>
  <si>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</si>
  <si>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</si>
  <si>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</si>
  <si>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</si>
  <si>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</si>
  <si>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</si>
  <si>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</si>
  <si>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</si>
  <si>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</si>
  <si>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</si>
  <si>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</si>
  <si>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</si>
  <si>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</si>
  <si>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</si>
  <si>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</si>
  <si>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</si>
  <si>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</si>
  <si>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</si>
  <si>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</si>
  <si>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</si>
  <si>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</si>
  <si>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</si>
  <si>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</si>
  <si>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</si>
  <si>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</si>
  <si>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</si>
  <si>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</si>
  <si>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</si>
  <si>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</si>
  <si>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</si>
  <si>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</si>
  <si>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</si>
  <si>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</si>
  <si>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</si>
  <si>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</si>
  <si>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</si>
  <si>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</si>
  <si>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</si>
  <si>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</si>
  <si>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</si>
  <si>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</si>
  <si>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</si>
  <si>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</si>
  <si>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</si>
  <si>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</si>
  <si>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</si>
  <si>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</si>
  <si>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</si>
  <si>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</si>
  <si>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</si>
  <si>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</si>
  <si>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</si>
  <si>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</si>
  <si>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</si>
  <si>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</si>
  <si>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</si>
  <si>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</si>
  <si>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</si>
  <si>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</si>
  <si>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</si>
  <si>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</si>
  <si>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</si>
  <si>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</si>
  <si>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</si>
  <si>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</si>
  <si>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</si>
  <si>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</si>
  <si>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</si>
  <si>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</si>
  <si>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</si>
  <si>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</si>
  <si>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</si>
  <si>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</si>
  <si>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</si>
  <si>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</si>
  <si>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</si>
  <si>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</si>
  <si>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</si>
  <si>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</si>
  <si>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</si>
  <si>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</si>
  <si>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</si>
  <si>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</si>
  <si>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</si>
  <si>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</si>
  <si>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</si>
  <si>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</si>
  <si>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</si>
  <si>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</si>
  <si>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</si>
  <si>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</si>
  <si>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</si>
  <si>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</si>
  <si>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</si>
  <si>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</si>
  <si>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</si>
  <si>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</si>
  <si>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</si>
  <si>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</si>
  <si>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</si>
  <si>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</si>
  <si>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</si>
  <si>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</si>
  <si>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</si>
  <si>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</si>
  <si>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</si>
  <si>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</si>
  <si>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</si>
  <si>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</si>
  <si>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</si>
  <si>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</si>
  <si>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</si>
  <si>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</si>
  <si>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</si>
  <si>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</si>
  <si>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</si>
  <si>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</si>
  <si>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</si>
  <si>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</si>
  <si>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</si>
  <si>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</si>
  <si>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</si>
  <si>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</si>
  <si>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</si>
  <si>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</si>
  <si>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</si>
  <si>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</si>
  <si>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</si>
  <si>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</si>
  <si>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</si>
  <si>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</si>
  <si>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</si>
  <si>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</si>
  <si>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</si>
  <si>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</si>
  <si>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</si>
  <si>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</si>
  <si>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</si>
  <si>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</si>
  <si>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</si>
  <si>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</si>
  <si>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</si>
  <si>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</si>
  <si>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</si>
  <si>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</si>
  <si>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</si>
  <si>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</si>
  <si>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</si>
  <si>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</si>
  <si>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</si>
  <si>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</si>
  <si>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</si>
  <si>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</si>
  <si>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</si>
  <si>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</si>
  <si>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</si>
  <si>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</si>
  <si>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</si>
  <si>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</si>
  <si>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</si>
  <si>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</si>
  <si>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</si>
  <si>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</si>
  <si>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</si>
  <si>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</si>
  <si>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</si>
  <si>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</si>
  <si>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</si>
  <si>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</si>
  <si>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</si>
  <si>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</si>
  <si>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</si>
  <si>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</si>
  <si>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</si>
  <si>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</si>
  <si>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</si>
  <si>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</si>
  <si>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</si>
  <si>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</si>
  <si>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</si>
  <si>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</si>
  <si>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</si>
  <si>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</si>
  <si>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</si>
  <si>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</si>
  <si>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</si>
  <si>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</si>
  <si>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</si>
  <si>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</si>
  <si>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</si>
  <si>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</si>
  <si>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</si>
  <si>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</si>
  <si>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</si>
  <si>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</si>
  <si>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</si>
  <si>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</si>
  <si>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</si>
  <si>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</si>
  <si>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</si>
  <si>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</si>
  <si>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</si>
  <si>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</si>
  <si>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</si>
  <si>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</si>
  <si>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</si>
  <si>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</si>
  <si>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</si>
  <si>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</si>
  <si>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</si>
  <si>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</si>
  <si>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</si>
  <si>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</si>
  <si>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</si>
  <si>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</si>
  <si>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</si>
  <si>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</si>
  <si>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</si>
  <si>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</si>
  <si>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</si>
  <si>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</si>
  <si>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</si>
  <si>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</si>
  <si>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</si>
  <si>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</si>
  <si>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</si>
  <si>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</si>
  <si>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</si>
  <si>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</si>
  <si>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</si>
  <si>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</si>
  <si>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</si>
  <si>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</si>
  <si>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</si>
  <si>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</si>
  <si>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</si>
  <si>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</si>
  <si>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</si>
  <si>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</si>
  <si>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</si>
  <si>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</si>
  <si>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</si>
  <si>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</si>
  <si>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</si>
  <si>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</si>
  <si>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</si>
  <si>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</si>
  <si>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</si>
  <si>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</si>
  <si>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</si>
  <si>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</si>
  <si>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</si>
  <si>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</si>
  <si>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</si>
  <si>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</si>
  <si>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</si>
  <si>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</si>
  <si>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</si>
  <si>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</si>
  <si>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</si>
  <si>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</si>
  <si>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</si>
  <si>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</si>
  <si>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</si>
  <si>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</si>
  <si>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</si>
  <si>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</si>
  <si>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</si>
  <si>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</si>
  <si>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</si>
  <si>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</si>
  <si>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</si>
  <si>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</si>
  <si>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</si>
  <si>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</si>
  <si>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</si>
  <si>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</si>
  <si>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</si>
  <si>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</si>
  <si>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</si>
  <si>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</si>
  <si>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</si>
  <si>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</si>
  <si>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</si>
  <si>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</si>
  <si>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</si>
  <si>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</si>
  <si>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</si>
  <si>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</si>
  <si>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</si>
  <si>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</si>
  <si>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</si>
  <si>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</si>
  <si>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</si>
  <si>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</si>
  <si>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</si>
  <si>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</si>
  <si>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</si>
  <si>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</si>
  <si>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</si>
  <si>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</si>
  <si>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</si>
  <si>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</si>
  <si>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</si>
  <si>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</si>
  <si>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</si>
  <si>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</si>
  <si>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</si>
  <si>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</si>
  <si>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</si>
  <si>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</si>
  <si>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</si>
  <si>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</si>
  <si>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</si>
  <si>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</si>
  <si>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</si>
  <si>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</si>
  <si>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</si>
  <si>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</si>
  <si>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</si>
  <si>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</si>
  <si>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</si>
  <si>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</si>
  <si>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</si>
  <si>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</si>
  <si>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</si>
  <si>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</si>
  <si>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</si>
  <si>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</si>
  <si>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</si>
  <si>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</si>
  <si>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</si>
  <si>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</si>
  <si>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</si>
  <si>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</si>
  <si>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</si>
  <si>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</si>
  <si>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</si>
  <si>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</si>
  <si>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</si>
  <si>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</si>
  <si>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</si>
  <si>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</si>
  <si>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</si>
  <si>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</si>
  <si>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</si>
  <si>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</si>
  <si>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</si>
  <si>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</si>
  <si>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</si>
  <si>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</si>
  <si>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</si>
  <si>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</si>
  <si>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</si>
  <si>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</si>
  <si>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</si>
  <si>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</si>
  <si>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</si>
  <si>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</si>
  <si>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</si>
  <si>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</si>
  <si>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</si>
  <si>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</si>
  <si>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</si>
  <si>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</si>
  <si>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</si>
  <si>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</si>
  <si>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</si>
  <si>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</si>
  <si>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</si>
  <si>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</si>
  <si>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</si>
  <si>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</si>
  <si>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</si>
  <si>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</si>
  <si>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</si>
  <si>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</si>
  <si>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</si>
  <si>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</si>
  <si>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</si>
  <si>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</si>
  <si>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</si>
  <si>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</si>
  <si>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</si>
  <si>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</si>
  <si>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</si>
  <si>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</si>
  <si>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</si>
  <si>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</si>
  <si>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</si>
  <si>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</si>
  <si>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</si>
  <si>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</si>
  <si>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</si>
  <si>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</si>
  <si>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</si>
  <si>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</si>
  <si>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</si>
  <si>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</si>
  <si>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</si>
  <si>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</si>
  <si>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</si>
  <si>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</si>
  <si>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</si>
  <si>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</si>
  <si>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</si>
  <si>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</si>
  <si>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</si>
  <si>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</si>
  <si>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</si>
  <si>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</si>
  <si>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</si>
  <si>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</si>
  <si>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</si>
  <si>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</si>
  <si>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</si>
  <si>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</si>
  <si>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</si>
  <si>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</si>
  <si>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</si>
  <si>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</si>
  <si>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</si>
  <si>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</si>
  <si>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</si>
  <si>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</si>
  <si>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</si>
  <si>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</si>
  <si>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</si>
  <si>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</si>
  <si>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</si>
  <si>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</si>
  <si>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</si>
  <si>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</si>
  <si>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</si>
  <si>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</si>
  <si>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</si>
  <si>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</si>
  <si>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</si>
  <si>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</si>
  <si>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</si>
  <si>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</si>
  <si>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</si>
  <si>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</si>
  <si>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</si>
  <si>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</si>
  <si>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</si>
  <si>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</si>
  <si>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</si>
  <si>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</si>
  <si>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</si>
  <si>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</si>
  <si>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</si>
  <si>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</si>
  <si>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</si>
  <si>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</si>
  <si>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</si>
  <si>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</si>
  <si>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</si>
  <si>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</si>
  <si>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</si>
  <si>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</si>
  <si>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</si>
  <si>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</si>
  <si>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</si>
  <si>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</si>
  <si>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</si>
  <si>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</si>
  <si>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</si>
  <si>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</si>
  <si>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</si>
  <si>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</si>
  <si>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</si>
  <si>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</si>
  <si>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</si>
  <si>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</si>
  <si>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</si>
  <si>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</si>
  <si>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</si>
  <si>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</si>
  <si>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</si>
  <si>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</si>
  <si>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</si>
  <si>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</si>
  <si>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</si>
  <si>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</si>
  <si>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</si>
  <si>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</si>
  <si>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</si>
  <si>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</si>
  <si>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</si>
  <si>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</si>
  <si>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</si>
  <si>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</si>
  <si>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</si>
  <si>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</si>
  <si>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</si>
  <si>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</si>
  <si>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</si>
  <si>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</si>
  <si>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</si>
  <si>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</si>
  <si>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</si>
  <si>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</si>
  <si>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</si>
  <si>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</si>
  <si>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</si>
  <si>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</si>
  <si>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</si>
  <si>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</si>
  <si>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</si>
  <si>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</si>
  <si>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</si>
  <si>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</si>
  <si>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</si>
  <si>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</si>
  <si>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</si>
  <si>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</si>
  <si>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</si>
  <si>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</si>
  <si>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</si>
  <si>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</si>
  <si>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</si>
  <si>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</si>
  <si>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</si>
  <si>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</si>
  <si>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</si>
  <si>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</si>
  <si>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</si>
  <si>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</si>
  <si>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</si>
  <si>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</si>
  <si>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</si>
  <si>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</si>
  <si>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</si>
  <si>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</si>
  <si>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</si>
  <si>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</si>
  <si>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</si>
  <si>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</si>
  <si>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</si>
  <si>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</si>
  <si>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</si>
  <si>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</si>
  <si>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</si>
  <si>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</si>
  <si>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</si>
  <si>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</si>
  <si>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</si>
  <si>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</si>
  <si>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</si>
  <si>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</si>
  <si>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</si>
  <si>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</si>
  <si>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</si>
  <si>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</si>
  <si>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</si>
  <si>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</si>
  <si>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</si>
  <si>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</si>
  <si>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</si>
  <si>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</si>
  <si>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</si>
  <si>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</si>
  <si>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</si>
  <si>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</si>
  <si>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</si>
  <si>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</si>
  <si>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</si>
  <si>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</si>
  <si>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</si>
  <si>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</si>
  <si>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</si>
  <si>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</si>
  <si>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</si>
  <si>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</si>
  <si>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</si>
  <si>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</si>
  <si>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</si>
  <si>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</si>
  <si>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</si>
  <si>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</si>
  <si>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</si>
  <si>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</si>
  <si>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</si>
  <si>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</si>
  <si>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</si>
  <si>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</si>
  <si>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</si>
  <si>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</si>
  <si>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</si>
  <si>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</si>
  <si>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</si>
  <si>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</si>
  <si>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</si>
  <si>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</si>
  <si>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</si>
  <si>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</si>
  <si>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</si>
  <si>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</si>
  <si>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</si>
  <si>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</si>
  <si>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</si>
  <si>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</si>
  <si>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</si>
  <si>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</si>
  <si>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</si>
  <si>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</si>
  <si>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</si>
  <si>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</si>
  <si>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</si>
  <si>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</si>
  <si>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</si>
  <si>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</si>
  <si>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</si>
  <si>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</si>
  <si>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</si>
  <si>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</si>
  <si>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</si>
  <si>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</si>
  <si>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</si>
  <si>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</si>
  <si>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</si>
  <si>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</si>
  <si>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</si>
  <si>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</si>
  <si>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</si>
  <si>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</si>
  <si>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</si>
  <si>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</si>
  <si>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</si>
  <si>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</si>
  <si>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</si>
  <si>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</si>
  <si>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</si>
  <si>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</si>
  <si>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</si>
  <si>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</si>
  <si>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</si>
  <si>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</si>
  <si>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</si>
  <si>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</si>
  <si>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</si>
  <si>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</si>
  <si>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</si>
  <si>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</si>
  <si>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</si>
  <si>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</si>
  <si>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</si>
  <si>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</si>
  <si>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</si>
  <si>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</si>
  <si>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</si>
  <si>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</si>
  <si>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</si>
  <si>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</si>
  <si>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</si>
  <si>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</si>
  <si>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</si>
  <si>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</si>
  <si>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</si>
  <si>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</si>
  <si>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</si>
  <si>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</si>
  <si>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</si>
  <si>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</si>
  <si>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</si>
  <si>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</si>
  <si>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</si>
  <si>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</si>
  <si>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</si>
  <si>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</si>
  <si>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</si>
  <si>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</si>
  <si>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</si>
  <si>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</si>
  <si>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</si>
  <si>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</si>
  <si>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</si>
  <si>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</si>
  <si>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</si>
  <si>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</si>
  <si>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</si>
  <si>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</si>
  <si>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</si>
  <si>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</si>
  <si>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</si>
  <si>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</si>
  <si>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</si>
  <si>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</si>
  <si>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</si>
  <si>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</si>
  <si>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</si>
  <si>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</si>
  <si>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</si>
  <si>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</si>
  <si>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</si>
  <si>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</si>
  <si>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</si>
  <si>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</si>
  <si>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</si>
  <si>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</si>
  <si>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</si>
  <si>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</si>
  <si>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</si>
  <si>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</si>
  <si>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</si>
  <si>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</si>
  <si>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</si>
  <si>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</si>
  <si>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</si>
  <si>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</si>
  <si>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</si>
  <si>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</si>
  <si>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</si>
  <si>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</si>
  <si>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</si>
  <si>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</si>
  <si>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</si>
  <si>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</si>
  <si>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</si>
  <si>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</si>
  <si>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</si>
  <si>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</si>
  <si>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</si>
  <si>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</si>
  <si>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</si>
  <si>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</si>
  <si>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</si>
  <si>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</si>
  <si>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</si>
  <si>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</si>
  <si>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</si>
  <si>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</si>
  <si>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</si>
  <si>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</si>
  <si>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</si>
  <si>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</si>
  <si>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</si>
  <si>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</si>
  <si>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</si>
  <si>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</si>
  <si>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</si>
  <si>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</si>
  <si>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</si>
  <si>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</si>
  <si>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</si>
  <si>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</si>
  <si>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</si>
  <si>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</si>
  <si>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</si>
  <si>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</si>
  <si>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</si>
  <si>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</si>
  <si>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</si>
  <si>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</si>
  <si>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</si>
  <si>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</si>
  <si>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</si>
  <si>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</si>
  <si>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</si>
  <si>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</si>
  <si>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</si>
  <si>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</si>
  <si>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</si>
  <si>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</si>
  <si>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</si>
  <si>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</si>
  <si>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</si>
  <si>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</si>
  <si>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</si>
  <si>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</si>
  <si>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</si>
  <si>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</si>
  <si>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</si>
  <si>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</si>
  <si>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</si>
  <si>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</si>
  <si>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</si>
  <si>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</si>
  <si>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</si>
  <si>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</si>
  <si>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</si>
  <si>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</si>
  <si>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</si>
  <si>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</si>
  <si>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</si>
  <si>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</si>
  <si>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</si>
  <si>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</si>
  <si>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</si>
  <si>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</si>
  <si>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</si>
  <si>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</si>
  <si>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</si>
  <si>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</si>
  <si>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</si>
  <si>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</si>
  <si>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</si>
  <si>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</si>
  <si>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</si>
  <si>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</si>
  <si>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</si>
  <si>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</si>
  <si>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</si>
  <si>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Koolance Korea</t>
    <phoneticPr fontId="101" type="noConversion"/>
  </si>
  <si>
    <t>A. Company</t>
    <phoneticPr fontId="101" type="noConversion"/>
  </si>
  <si>
    <t>Koolance BLDG,40, Deokcheon-ro 34, Manan-gu, Anyang-si, Gyeonggi-do, KOREA 14088</t>
  </si>
  <si>
    <t>DK LIM</t>
    <phoneticPr fontId="101" type="noConversion"/>
  </si>
  <si>
    <t>dklim@koolance.com</t>
    <phoneticPr fontId="101" type="noConversion"/>
  </si>
  <si>
    <t>82)31-448-6183</t>
  </si>
  <si>
    <t>JSPARK</t>
  </si>
  <si>
    <t>R&amp;D Center Director</t>
  </si>
  <si>
    <t>jspark@koolace.com</t>
  </si>
  <si>
    <t>Data collected through supply chain information shared via upstream audit programs was used to support source of origin determinations. All respective smelters are conformant to RMI's assessment protocol for conflict-free sourcing.</t>
  </si>
  <si>
    <t>Due diligence processes are on going.</t>
  </si>
  <si>
    <t>Due diligence processes are on going.</t>
    <phoneticPr fontId="101" type="noConversion"/>
  </si>
  <si>
    <t>http://koolance.com/conflict-free-minerals-reporting</t>
  </si>
  <si>
    <t>Italy</t>
  </si>
  <si>
    <t>Australia</t>
  </si>
  <si>
    <t>Germany</t>
  </si>
  <si>
    <t>Japan</t>
  </si>
  <si>
    <t>Portugal</t>
  </si>
  <si>
    <t>Uzbekistan</t>
  </si>
  <si>
    <t>Brazil</t>
  </si>
  <si>
    <t>Switzerland</t>
  </si>
  <si>
    <t>Kobe</t>
  </si>
  <si>
    <t>Canada</t>
  </si>
  <si>
    <t>Atasay Kuyumculuk Sanayi Ve Ticaret A.S.</t>
  </si>
  <si>
    <t>Turkey</t>
  </si>
  <si>
    <t>CID000103</t>
  </si>
  <si>
    <t>Istanbul</t>
  </si>
  <si>
    <t>India</t>
  </si>
  <si>
    <t>Philippines</t>
  </si>
  <si>
    <t>Boliden AB</t>
  </si>
  <si>
    <t>Sweden</t>
  </si>
  <si>
    <t>Skelleftehamn</t>
  </si>
  <si>
    <t>Mexico</t>
  </si>
  <si>
    <t>China</t>
  </si>
  <si>
    <t>Colombia</t>
  </si>
  <si>
    <t>Ghana</t>
  </si>
  <si>
    <t>Guangdong Jinding Gold Limited</t>
  </si>
  <si>
    <t>CID002312</t>
  </si>
  <si>
    <t>Guangzhou</t>
  </si>
  <si>
    <t>Guoda Safina High-Tech Environmental Refinery Co., Ltd.</t>
  </si>
  <si>
    <t>CID000651</t>
  </si>
  <si>
    <t>Industrial Refining Company</t>
  </si>
  <si>
    <t>Belgium</t>
  </si>
  <si>
    <t>CID002587</t>
  </si>
  <si>
    <t>Antwerp</t>
  </si>
  <si>
    <t>Kuyumcukent</t>
  </si>
  <si>
    <t>Ōita</t>
  </si>
  <si>
    <t>Norway</t>
  </si>
  <si>
    <t>Kazakhstan</t>
  </si>
  <si>
    <t>Poland</t>
  </si>
  <si>
    <t>Kyrgyzstan</t>
  </si>
  <si>
    <t>Bishkek</t>
  </si>
  <si>
    <t>Lingbao Jinyuan Tonghui Refinery Co., Ltd.</t>
  </si>
  <si>
    <t>CID001058</t>
  </si>
  <si>
    <t>Andorra</t>
  </si>
  <si>
    <t>Iruma</t>
  </si>
  <si>
    <t>Kwai Chung</t>
  </si>
  <si>
    <t>Malaysia</t>
  </si>
  <si>
    <t>Bahçelievler</t>
  </si>
  <si>
    <t>Austria</t>
  </si>
  <si>
    <t>Chile</t>
  </si>
  <si>
    <t>Indonesia</t>
  </si>
  <si>
    <t>Refinery of Seemine Gold Co., Ltd.</t>
  </si>
  <si>
    <t>CID000522</t>
  </si>
  <si>
    <t>Lanzhou</t>
  </si>
  <si>
    <t>Netherlands</t>
  </si>
  <si>
    <t>France</t>
  </si>
  <si>
    <t>Czechia</t>
  </si>
  <si>
    <t>Sai Refinery</t>
  </si>
  <si>
    <t>CID002853</t>
  </si>
  <si>
    <t>Parwanoo</t>
  </si>
  <si>
    <t>Spain</t>
  </si>
  <si>
    <t>Lithuania</t>
  </si>
  <si>
    <t>Saijo</t>
  </si>
  <si>
    <t>Hiratsuka</t>
  </si>
  <si>
    <t>Kuki</t>
  </si>
  <si>
    <t>Thailand</t>
  </si>
  <si>
    <t>Khwaeng Dok Mai</t>
  </si>
  <si>
    <t>Newburn</t>
  </si>
  <si>
    <t>Estonia</t>
  </si>
  <si>
    <t>RFH Yancheng Jinye New Material Technology Co., Ltd.</t>
  </si>
  <si>
    <t>CID003583</t>
  </si>
  <si>
    <t>Yecheng City</t>
  </si>
  <si>
    <t>Mito</t>
  </si>
  <si>
    <t>Vietnam</t>
  </si>
  <si>
    <t>CV Venus Inti Perkasa</t>
  </si>
  <si>
    <t>CID002455</t>
  </si>
  <si>
    <t>DS Myanmar</t>
  </si>
  <si>
    <t>Myanmar</t>
  </si>
  <si>
    <t>CID003831</t>
  </si>
  <si>
    <t>Rwanda</t>
  </si>
  <si>
    <t>Malaysia Smelting Corporation (MSC)</t>
  </si>
  <si>
    <t>CID001105</t>
  </si>
  <si>
    <t>Butterworth</t>
  </si>
  <si>
    <t>Bairro Guarapiranga</t>
  </si>
  <si>
    <t>Peru</t>
  </si>
  <si>
    <t>PT Babel Inti Perkasa</t>
  </si>
  <si>
    <t>CID001402</t>
  </si>
  <si>
    <t>Lintang</t>
  </si>
  <si>
    <t>PT Babel Surya Alam Lestari</t>
  </si>
  <si>
    <t>CID001406</t>
  </si>
  <si>
    <t>Badau</t>
  </si>
  <si>
    <t>PT Bangka Serumpun</t>
  </si>
  <si>
    <t>CID003205</t>
  </si>
  <si>
    <t>PT Bangka Tin Industry</t>
  </si>
  <si>
    <t>CID001419</t>
  </si>
  <si>
    <t>PT Belitung Industri Sejahtera</t>
  </si>
  <si>
    <t>CID001421</t>
  </si>
  <si>
    <t>Belitung</t>
  </si>
  <si>
    <t>PT Bukit Timah</t>
  </si>
  <si>
    <t>CID001428</t>
  </si>
  <si>
    <t>PT Menara Cipta Mulia</t>
  </si>
  <si>
    <t>CID002835</t>
  </si>
  <si>
    <t>Mentawak</t>
  </si>
  <si>
    <t>PT Panca Mega Persada</t>
  </si>
  <si>
    <t>CID001457</t>
  </si>
  <si>
    <t>PT Rajawali Rimba Perkasa</t>
  </si>
  <si>
    <t>CID003381</t>
  </si>
  <si>
    <t>Tukak Sadai</t>
  </si>
  <si>
    <t/>
  </si>
  <si>
    <t>PT Refined Bangka Tin</t>
  </si>
  <si>
    <t>CID001460</t>
  </si>
  <si>
    <t>PT Sariwiguna Binasentosa</t>
  </si>
  <si>
    <t>CID001463</t>
  </si>
  <si>
    <t>PT Stanindo Inti Perkasa</t>
  </si>
  <si>
    <t>CID001468</t>
  </si>
  <si>
    <t>PT Sukses Inti Makmur</t>
  </si>
  <si>
    <t>CID002816</t>
  </si>
  <si>
    <t>PT Tinindo Inter Nusa</t>
  </si>
  <si>
    <t>CID001490</t>
  </si>
  <si>
    <t>PT Tirus Putra Mandiri</t>
  </si>
  <si>
    <t>CID002478</t>
  </si>
  <si>
    <t>Bogor</t>
  </si>
  <si>
    <t>PT Tommy Utama</t>
  </si>
  <si>
    <t>CID001493</t>
  </si>
  <si>
    <t>Sumping Desa Batu Peyu</t>
  </si>
  <si>
    <t>Tuyen Quang Non-Ferrous Metals Joint Stock Company</t>
  </si>
  <si>
    <t>CID002574</t>
  </si>
  <si>
    <t>Tan Quang</t>
  </si>
  <si>
    <t>ACL Metais Eireli</t>
  </si>
  <si>
    <t>CID002833</t>
  </si>
  <si>
    <t>Araçariguama</t>
  </si>
  <si>
    <t>CNMC (Guangxi) PGMA Co., Ltd.</t>
  </si>
  <si>
    <t>CID000281</t>
  </si>
  <si>
    <t>Hezhou</t>
  </si>
  <si>
    <t>CID000766</t>
  </si>
  <si>
    <t>Jiangxi Tonggu Non-ferrous Metallurgical &amp; Chemical Co., Ltd.</t>
  </si>
  <si>
    <t>CID002318</t>
  </si>
  <si>
    <t>Tonggu</t>
  </si>
  <si>
    <t>Nanfeng Xiaozhai</t>
  </si>
  <si>
    <t>Philippine Chuangxin Industrial Co., Inc.</t>
  </si>
  <si>
    <t>CID002827</t>
  </si>
  <si>
    <t>Marilao</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</si>
</sst>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0_-;\-* #,##0_-;_-* &quot;-&quot;_-;_-@_-"/>
    <numFmt numFmtId="43" formatCode="_-* #,##0.00_-;\-* #,##0.00_-;_-* &quot;-&quot;??_-;_-@_-"/>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409]mmmm\ d\,\ yyyy;@"/>
    <numFmt numFmtId="181" formatCode="[$-409]d\-mmm\-yyyy;@"/>
    <numFmt numFmtId="182" formatCode="0.0"/>
    <numFmt numFmtId="183" formatCode="_-&quot;$&quot;* #,##0_-;\-&quot;$&quot;* #,##0_-;_-&quot;$&quot;* &quot;-&quot;_-;_-@_-"/>
    <numFmt numFmtId="184" formatCode="_-&quot;$&quot;* #,##0.00_-;\-&quot;$&quot;* #,##0.00_-;_-&quot;$&quot;* &quot;-&quot;??_-;_-@_-"/>
    <numFmt numFmtId="185" formatCode="_-* #,##0\ &quot;€&quot;_-;\-* #,##0\ &quot;€&quot;_-;_-* &quot;-&quot;\ &quot;€&quot;_-;_-@_-"/>
    <numFmt numFmtId="186" formatCode="_-* #,##0\ _€_-;\-* #,##0\ _€_-;_-* &quot;-&quot;\ _€_-;_-@_-"/>
    <numFmt numFmtId="187" formatCode="_-* #,##0.00\ &quot;€&quot;_-;\-* #,##0.00\ &quot;€&quot;_-;_-* &quot;-&quot;??\ &quot;€&quot;_-;_-@_-"/>
    <numFmt numFmtId="188" formatCode="_-* #,##0.00\ _€_-;\-* #,##0.00\ _€_-;_-* &quot;-&quot;??\ _€_-;_-@_-"/>
    <numFmt numFmtId="189" formatCode="_-&quot;€&quot;\ * #,##0_-;\-&quot;€&quot;\ * #,##0_-;_-&quot;€&quot;\ * &quot;-&quot;_-;_-@_-"/>
    <numFmt numFmtId="190" formatCode="_-&quot;€&quot;\ * #,##0.00_-;\-&quot;€&quot;\ * #,##0.00_-;_-&quot;€&quot;\ * &quot;-&quot;??_-;_-@_-"/>
  </numFmts>
  <fonts count="102">
    <font>
      <sz val="10"/>
      <name val="Verdana"/>
      <family val="2"/>
    </font>
    <font>
      <sz val="11"/>
      <color theme="1"/>
      <name val="맑은 고딕"/>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맑은 고딕"/>
      <family val="3"/>
      <charset val="128"/>
      <scheme val="minor"/>
    </font>
    <font>
      <sz val="11"/>
      <color theme="0"/>
      <name val="맑은 고딕"/>
      <family val="3"/>
      <charset val="128"/>
      <scheme val="minor"/>
    </font>
    <font>
      <sz val="11"/>
      <color rgb="FF9C0006"/>
      <name val="ＭＳ Ｐゴシック"/>
      <family val="3"/>
      <charset val="128"/>
    </font>
    <font>
      <sz val="11"/>
      <color rgb="FF9C0006"/>
      <name val="맑은 고딕"/>
      <family val="3"/>
      <charset val="128"/>
      <scheme val="minor"/>
    </font>
    <font>
      <b/>
      <sz val="11"/>
      <color rgb="FFFA7D00"/>
      <name val="맑은 고딕"/>
      <family val="3"/>
      <charset val="128"/>
      <scheme val="minor"/>
    </font>
    <font>
      <b/>
      <sz val="11"/>
      <color theme="0"/>
      <name val="맑은 고딕"/>
      <family val="3"/>
      <charset val="128"/>
      <scheme val="minor"/>
    </font>
    <font>
      <i/>
      <sz val="11"/>
      <color rgb="FF7F7F7F"/>
      <name val="맑은 고딕"/>
      <family val="3"/>
      <charset val="128"/>
      <scheme val="minor"/>
    </font>
    <font>
      <sz val="11"/>
      <color rgb="FF006100"/>
      <name val="맑은 고딕"/>
      <family val="3"/>
      <charset val="128"/>
      <scheme val="minor"/>
    </font>
    <font>
      <b/>
      <sz val="15"/>
      <color theme="3"/>
      <name val="맑은 고딕"/>
      <family val="3"/>
      <charset val="128"/>
      <scheme val="minor"/>
    </font>
    <font>
      <b/>
      <sz val="13"/>
      <color theme="3"/>
      <name val="맑은 고딕"/>
      <family val="3"/>
      <charset val="128"/>
      <scheme val="minor"/>
    </font>
    <font>
      <b/>
      <sz val="11"/>
      <color theme="3"/>
      <name val="맑은 고딕"/>
      <family val="3"/>
      <charset val="128"/>
      <scheme val="minor"/>
    </font>
    <font>
      <u/>
      <sz val="10"/>
      <color theme="10"/>
      <name val="Arial"/>
      <family val="2"/>
    </font>
    <font>
      <u/>
      <sz val="11"/>
      <color theme="10"/>
      <name val="맑은 고딕"/>
      <family val="3"/>
      <charset val="128"/>
      <scheme val="minor"/>
    </font>
    <font>
      <u/>
      <sz val="12"/>
      <color theme="10"/>
      <name val="맑은 고딕"/>
      <family val="3"/>
      <charset val="128"/>
      <scheme val="minor"/>
    </font>
    <font>
      <sz val="11"/>
      <color rgb="FF3F3F76"/>
      <name val="맑은 고딕"/>
      <family val="3"/>
      <charset val="128"/>
      <scheme val="minor"/>
    </font>
    <font>
      <sz val="11"/>
      <color rgb="FFFA7D00"/>
      <name val="맑은 고딕"/>
      <family val="3"/>
      <charset val="128"/>
      <scheme val="minor"/>
    </font>
    <font>
      <sz val="11"/>
      <color rgb="FF9C6500"/>
      <name val="맑은 고딕"/>
      <family val="3"/>
      <charset val="128"/>
      <scheme val="minor"/>
    </font>
    <font>
      <sz val="10"/>
      <color theme="1"/>
      <name val="ＭＳ Ｐゴシック"/>
      <family val="3"/>
      <charset val="128"/>
    </font>
    <font>
      <sz val="11"/>
      <color theme="1"/>
      <name val="ＭＳ Ｐゴシック"/>
      <family val="3"/>
      <charset val="128"/>
    </font>
    <font>
      <sz val="12"/>
      <color theme="1"/>
      <name val="맑은 고딕"/>
      <family val="3"/>
      <charset val="128"/>
      <scheme val="minor"/>
    </font>
    <font>
      <b/>
      <sz val="11"/>
      <color rgb="FF3F3F3F"/>
      <name val="맑은 고딕"/>
      <family val="3"/>
      <charset val="128"/>
      <scheme val="minor"/>
    </font>
    <font>
      <sz val="18"/>
      <color theme="3"/>
      <name val="맑은 고딕"/>
      <family val="3"/>
      <charset val="128"/>
      <scheme val="major"/>
    </font>
    <font>
      <b/>
      <sz val="11"/>
      <color theme="1"/>
      <name val="맑은 고딕"/>
      <family val="3"/>
      <charset val="128"/>
      <scheme val="minor"/>
    </font>
    <font>
      <sz val="11"/>
      <color rgb="FFFF0000"/>
      <name val="맑은 고딕"/>
      <family val="3"/>
      <charset val="128"/>
      <scheme val="minor"/>
    </font>
    <font>
      <sz val="10"/>
      <color theme="1"/>
      <name val="Verdana"/>
      <family val="2"/>
    </font>
    <font>
      <sz val="10"/>
      <color theme="0" tint="-0.34995574816125979"/>
      <name val="Verdana"/>
      <family val="2"/>
    </font>
    <font>
      <sz val="11"/>
      <name val="맑은 고딕"/>
      <family val="3"/>
      <charset val="128"/>
      <scheme val="minor"/>
    </font>
    <font>
      <sz val="10"/>
      <color rgb="FFFF0000"/>
      <name val="Verdana"/>
      <family val="2"/>
    </font>
    <font>
      <u/>
      <sz val="10"/>
      <color indexed="12"/>
      <name val="맑은 고딕"/>
      <family val="3"/>
      <charset val="128"/>
      <scheme val="major"/>
    </font>
    <font>
      <sz val="10"/>
      <name val="맑은 고딕"/>
      <family val="3"/>
      <charset val="128"/>
      <scheme val="major"/>
    </font>
    <font>
      <u/>
      <sz val="12"/>
      <color indexed="12"/>
      <name val="맑은 고딕"/>
      <family val="3"/>
      <charset val="128"/>
      <scheme val="major"/>
    </font>
    <font>
      <sz val="12"/>
      <name val="맑은 고딕"/>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맑은 고딕"/>
      <family val="3"/>
      <charset val="128"/>
      <scheme val="minor"/>
    </font>
    <font>
      <sz val="12"/>
      <name val="Arial"/>
      <family val="2"/>
    </font>
    <font>
      <sz val="11"/>
      <name val="ＭＳ Ｐゴシック"/>
      <family val="2"/>
    </font>
    <font>
      <sz val="11"/>
      <color rgb="FF000000"/>
      <name val="Calibri"/>
      <family val="2"/>
    </font>
    <font>
      <sz val="11"/>
      <name val="맑은 고딕"/>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8"/>
      <name val="돋움"/>
      <family val="3"/>
      <charset val="129"/>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77" fontId="10" fillId="0" borderId="0" applyFont="0" applyFill="0" applyBorder="0" applyAlignment="0" applyProtection="0"/>
    <xf numFmtId="41"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76" fontId="10" fillId="0" borderId="0" applyFont="0" applyFill="0" applyBorder="0" applyAlignment="0" applyProtection="0"/>
    <xf numFmtId="183" fontId="10" fillId="0" borderId="0" applyFont="0" applyFill="0" applyBorder="0" applyAlignment="0" applyProtection="0"/>
    <xf numFmtId="185"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78"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7" fontId="10" fillId="0" borderId="0" applyFont="0" applyFill="0" applyBorder="0" applyAlignment="0" applyProtection="0"/>
    <xf numFmtId="178"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78"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8"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78"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78"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78"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78"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84"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0"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80" fontId="2" fillId="0" borderId="0"/>
    <xf numFmtId="0" fontId="89" fillId="0" borderId="0"/>
    <xf numFmtId="0" fontId="89" fillId="0" borderId="0"/>
    <xf numFmtId="180"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80" fontId="2" fillId="0" borderId="0"/>
    <xf numFmtId="0" fontId="7" fillId="0" borderId="0"/>
    <xf numFmtId="180" fontId="89" fillId="0" borderId="0"/>
    <xf numFmtId="0" fontId="54" fillId="0" borderId="0"/>
    <xf numFmtId="0" fontId="54" fillId="0" borderId="0"/>
    <xf numFmtId="180" fontId="7" fillId="0" borderId="0"/>
    <xf numFmtId="0" fontId="54" fillId="0" borderId="0"/>
    <xf numFmtId="0" fontId="7" fillId="0" borderId="0"/>
    <xf numFmtId="0" fontId="54" fillId="0" borderId="0"/>
    <xf numFmtId="0" fontId="71" fillId="0" borderId="0">
      <alignment vertical="center"/>
    </xf>
    <xf numFmtId="180"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80" fontId="2" fillId="0" borderId="0"/>
    <xf numFmtId="180"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80" fontId="10" fillId="0" borderId="0"/>
    <xf numFmtId="0" fontId="89" fillId="0" borderId="0"/>
    <xf numFmtId="0" fontId="89" fillId="0" borderId="0"/>
    <xf numFmtId="0" fontId="89" fillId="0" borderId="0"/>
    <xf numFmtId="180" fontId="89" fillId="0" borderId="0"/>
    <xf numFmtId="0" fontId="1" fillId="0" borderId="0"/>
  </cellStyleXfs>
  <cellXfs count="401">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81"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80" fontId="0" fillId="33" borderId="13" xfId="0" applyNumberFormat="1" applyFill="1" applyBorder="1" applyAlignment="1">
      <alignment vertical="top" wrapText="1"/>
    </xf>
    <xf numFmtId="180" fontId="0" fillId="33" borderId="0" xfId="0" applyNumberFormat="1" applyFill="1"/>
    <xf numFmtId="180" fontId="9" fillId="33" borderId="0" xfId="0" applyNumberFormat="1" applyFont="1" applyFill="1"/>
    <xf numFmtId="180" fontId="14" fillId="33" borderId="0" xfId="0" applyNumberFormat="1" applyFont="1" applyFill="1" applyAlignment="1">
      <alignment horizontal="center" vertical="center" wrapText="1"/>
    </xf>
    <xf numFmtId="180" fontId="11" fillId="33" borderId="0" xfId="0" applyNumberFormat="1" applyFont="1" applyFill="1" applyAlignment="1">
      <alignment horizontal="center" vertical="center"/>
    </xf>
    <xf numFmtId="180" fontId="26" fillId="33" borderId="20" xfId="570" applyNumberFormat="1" applyFont="1" applyFill="1" applyBorder="1" applyAlignment="1">
      <alignment horizontal="center" vertical="center" wrapText="1"/>
    </xf>
    <xf numFmtId="180"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80" fontId="52" fillId="0" borderId="0" xfId="480" applyFont="1" applyAlignment="1">
      <alignment horizontal="left" vertical="top" wrapText="1"/>
    </xf>
    <xf numFmtId="180"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80"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80"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80"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80"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82"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80"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82" fontId="25" fillId="33" borderId="19" xfId="570" applyNumberFormat="1" applyFont="1" applyFill="1" applyBorder="1" applyAlignment="1">
      <alignment horizontal="center" vertical="top" wrapText="1"/>
    </xf>
    <xf numFmtId="180"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80" fontId="25" fillId="33" borderId="48" xfId="570" applyNumberFormat="1" applyFont="1" applyFill="1" applyBorder="1" applyAlignment="1">
      <alignment horizontal="center" vertical="top" wrapText="1"/>
    </xf>
    <xf numFmtId="180" fontId="25" fillId="33" borderId="49" xfId="570" applyNumberFormat="1" applyFont="1" applyFill="1" applyBorder="1" applyAlignment="1">
      <alignment horizontal="center" vertical="top" wrapText="1"/>
    </xf>
    <xf numFmtId="180"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80" fontId="25" fillId="0" borderId="48" xfId="570" applyNumberFormat="1" applyFont="1" applyBorder="1" applyAlignment="1">
      <alignment horizontal="center" vertical="top" wrapText="1"/>
    </xf>
    <xf numFmtId="180" fontId="25" fillId="0" borderId="49" xfId="570" applyNumberFormat="1" applyFont="1" applyBorder="1" applyAlignment="1">
      <alignment horizontal="center" vertical="top" wrapText="1"/>
    </xf>
    <xf numFmtId="180"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81" fontId="14" fillId="33" borderId="34" xfId="0" applyNumberFormat="1" applyFont="1" applyFill="1" applyBorder="1" applyAlignment="1" applyProtection="1">
      <alignment horizontal="center" wrapText="1"/>
      <protection locked="0"/>
    </xf>
    <xf numFmtId="181"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pplyProtection="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pplyProtection="1">
      <alignment horizontal="left" vertical="center" wrapText="1"/>
      <protection locked="0"/>
    </xf>
    <xf numFmtId="49" fontId="85" fillId="33" borderId="10" xfId="487" applyNumberFormat="1" applyFont="1" applyFill="1" applyBorder="1" applyAlignment="1" applyProtection="1">
      <alignment horizontal="left" vertical="center" wrapText="1"/>
      <protection locked="0"/>
    </xf>
    <xf numFmtId="49" fontId="85" fillId="33" borderId="37" xfId="487" applyNumberFormat="1" applyFont="1" applyFill="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84" fillId="33" borderId="58" xfId="487"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Bad 3" xfId="26"/>
    <cellStyle name="Calculation 2" xfId="27"/>
    <cellStyle name="Check Cell 2" xfId="28"/>
    <cellStyle name="Comma [0] 2" xfId="29"/>
    <cellStyle name="Comma [0] 3" xfId="30"/>
    <cellStyle name="Comma [0] 4" xfId="31"/>
    <cellStyle name="Comma 10" xfId="32"/>
    <cellStyle name="Comma 100" xfId="33"/>
    <cellStyle name="Comma 101" xfId="34"/>
    <cellStyle name="Comma 102" xfId="35"/>
    <cellStyle name="Comma 103" xfId="36"/>
    <cellStyle name="Comma 104" xfId="37"/>
    <cellStyle name="Comma 105" xfId="38"/>
    <cellStyle name="Comma 106" xfId="39"/>
    <cellStyle name="Comma 107" xfId="40"/>
    <cellStyle name="Comma 108" xfId="41"/>
    <cellStyle name="Comma 109" xfId="42"/>
    <cellStyle name="Comma 11" xfId="43"/>
    <cellStyle name="Comma 110" xfId="44"/>
    <cellStyle name="Comma 111" xfId="45"/>
    <cellStyle name="Comma 112" xfId="46"/>
    <cellStyle name="Comma 113" xfId="47"/>
    <cellStyle name="Comma 114" xfId="48"/>
    <cellStyle name="Comma 115" xfId="49"/>
    <cellStyle name="Comma 116" xfId="50"/>
    <cellStyle name="Comma 117" xfId="51"/>
    <cellStyle name="Comma 118" xfId="52"/>
    <cellStyle name="Comma 119" xfId="53"/>
    <cellStyle name="Comma 12" xfId="54"/>
    <cellStyle name="Comma 120" xfId="55"/>
    <cellStyle name="Comma 121" xfId="56"/>
    <cellStyle name="Comma 122" xfId="57"/>
    <cellStyle name="Comma 123" xfId="58"/>
    <cellStyle name="Comma 124" xfId="59"/>
    <cellStyle name="Comma 125" xfId="60"/>
    <cellStyle name="Comma 126" xfId="61"/>
    <cellStyle name="Comma 127" xfId="62"/>
    <cellStyle name="Comma 128" xfId="63"/>
    <cellStyle name="Comma 129" xfId="64"/>
    <cellStyle name="Comma 13" xfId="65"/>
    <cellStyle name="Comma 130" xfId="66"/>
    <cellStyle name="Comma 131" xfId="67"/>
    <cellStyle name="Comma 132" xfId="68"/>
    <cellStyle name="Comma 133" xfId="69"/>
    <cellStyle name="Comma 134" xfId="70"/>
    <cellStyle name="Comma 135" xfId="71"/>
    <cellStyle name="Comma 136" xfId="72"/>
    <cellStyle name="Comma 137" xfId="73"/>
    <cellStyle name="Comma 138" xfId="74"/>
    <cellStyle name="Comma 139" xfId="75"/>
    <cellStyle name="Comma 14" xfId="76"/>
    <cellStyle name="Comma 140" xfId="77"/>
    <cellStyle name="Comma 141" xfId="78"/>
    <cellStyle name="Comma 142" xfId="79"/>
    <cellStyle name="Comma 143" xfId="80"/>
    <cellStyle name="Comma 144" xfId="81"/>
    <cellStyle name="Comma 145" xfId="82"/>
    <cellStyle name="Comma 146" xfId="83"/>
    <cellStyle name="Comma 147" xfId="84"/>
    <cellStyle name="Comma 148" xfId="85"/>
    <cellStyle name="Comma 149" xfId="86"/>
    <cellStyle name="Comma 15" xfId="87"/>
    <cellStyle name="Comma 150" xfId="88"/>
    <cellStyle name="Comma 151" xfId="89"/>
    <cellStyle name="Comma 152" xfId="90"/>
    <cellStyle name="Comma 153" xfId="91"/>
    <cellStyle name="Comma 154" xfId="92"/>
    <cellStyle name="Comma 155" xfId="93"/>
    <cellStyle name="Comma 156" xfId="94"/>
    <cellStyle name="Comma 157" xfId="95"/>
    <cellStyle name="Comma 158" xfId="96"/>
    <cellStyle name="Comma 159" xfId="97"/>
    <cellStyle name="Comma 16" xfId="98"/>
    <cellStyle name="Comma 160" xfId="99"/>
    <cellStyle name="Comma 161" xfId="100"/>
    <cellStyle name="Comma 162" xfId="101"/>
    <cellStyle name="Comma 163" xfId="102"/>
    <cellStyle name="Comma 164" xfId="103"/>
    <cellStyle name="Comma 165" xfId="104"/>
    <cellStyle name="Comma 166" xfId="105"/>
    <cellStyle name="Comma 167" xfId="106"/>
    <cellStyle name="Comma 168" xfId="107"/>
    <cellStyle name="Comma 169" xfId="108"/>
    <cellStyle name="Comma 17" xfId="109"/>
    <cellStyle name="Comma 170" xfId="110"/>
    <cellStyle name="Comma 171" xfId="111"/>
    <cellStyle name="Comma 172" xfId="112"/>
    <cellStyle name="Comma 173" xfId="113"/>
    <cellStyle name="Comma 174" xfId="114"/>
    <cellStyle name="Comma 175" xfId="115"/>
    <cellStyle name="Comma 176" xfId="116"/>
    <cellStyle name="Comma 177" xfId="117"/>
    <cellStyle name="Comma 178" xfId="118"/>
    <cellStyle name="Comma 179" xfId="119"/>
    <cellStyle name="Comma 18" xfId="120"/>
    <cellStyle name="Comma 180" xfId="121"/>
    <cellStyle name="Comma 181" xfId="122"/>
    <cellStyle name="Comma 182" xfId="123"/>
    <cellStyle name="Comma 183" xfId="124"/>
    <cellStyle name="Comma 184" xfId="125"/>
    <cellStyle name="Comma 185" xfId="126"/>
    <cellStyle name="Comma 186" xfId="127"/>
    <cellStyle name="Comma 187" xfId="128"/>
    <cellStyle name="Comma 188" xfId="129"/>
    <cellStyle name="Comma 189" xfId="130"/>
    <cellStyle name="Comma 19" xfId="131"/>
    <cellStyle name="Comma 190" xfId="132"/>
    <cellStyle name="Comma 191" xfId="133"/>
    <cellStyle name="Comma 192" xfId="134"/>
    <cellStyle name="Comma 193" xfId="135"/>
    <cellStyle name="Comma 194" xfId="136"/>
    <cellStyle name="Comma 195" xfId="137"/>
    <cellStyle name="Comma 196" xfId="138"/>
    <cellStyle name="Comma 197" xfId="139"/>
    <cellStyle name="Comma 198" xfId="140"/>
    <cellStyle name="Comma 199" xfId="141"/>
    <cellStyle name="Comma 2" xfId="142"/>
    <cellStyle name="Comma 20" xfId="143"/>
    <cellStyle name="Comma 200" xfId="144"/>
    <cellStyle name="Comma 201" xfId="145"/>
    <cellStyle name="Comma 202" xfId="146"/>
    <cellStyle name="Comma 203" xfId="147"/>
    <cellStyle name="Comma 204" xfId="148"/>
    <cellStyle name="Comma 205" xfId="149"/>
    <cellStyle name="Comma 206" xfId="150"/>
    <cellStyle name="Comma 207" xfId="151"/>
    <cellStyle name="Comma 208" xfId="152"/>
    <cellStyle name="Comma 209" xfId="153"/>
    <cellStyle name="Comma 21" xfId="154"/>
    <cellStyle name="Comma 210" xfId="155"/>
    <cellStyle name="Comma 211" xfId="156"/>
    <cellStyle name="Comma 212" xfId="157"/>
    <cellStyle name="Comma 213" xfId="158"/>
    <cellStyle name="Comma 214" xfId="159"/>
    <cellStyle name="Comma 215" xfId="160"/>
    <cellStyle name="Comma 216" xfId="161"/>
    <cellStyle name="Comma 217" xfId="162"/>
    <cellStyle name="Comma 218" xfId="163"/>
    <cellStyle name="Comma 219" xfId="164"/>
    <cellStyle name="Comma 22" xfId="165"/>
    <cellStyle name="Comma 220" xfId="166"/>
    <cellStyle name="Comma 221" xfId="167"/>
    <cellStyle name="Comma 222" xfId="168"/>
    <cellStyle name="Comma 223" xfId="169"/>
    <cellStyle name="Comma 23" xfId="170"/>
    <cellStyle name="Comma 24" xfId="171"/>
    <cellStyle name="Comma 25" xfId="172"/>
    <cellStyle name="Comma 26" xfId="173"/>
    <cellStyle name="Comma 27" xfId="174"/>
    <cellStyle name="Comma 28" xfId="175"/>
    <cellStyle name="Comma 29" xfId="176"/>
    <cellStyle name="Comma 3" xfId="177"/>
    <cellStyle name="Comma 30" xfId="178"/>
    <cellStyle name="Comma 31" xfId="179"/>
    <cellStyle name="Comma 32" xfId="180"/>
    <cellStyle name="Comma 33" xfId="181"/>
    <cellStyle name="Comma 34" xfId="182"/>
    <cellStyle name="Comma 35" xfId="183"/>
    <cellStyle name="Comma 36" xfId="184"/>
    <cellStyle name="Comma 37" xfId="185"/>
    <cellStyle name="Comma 38" xfId="186"/>
    <cellStyle name="Comma 39" xfId="187"/>
    <cellStyle name="Comma 4" xfId="188"/>
    <cellStyle name="Comma 40" xfId="189"/>
    <cellStyle name="Comma 41" xfId="190"/>
    <cellStyle name="Comma 42" xfId="191"/>
    <cellStyle name="Comma 43" xfId="192"/>
    <cellStyle name="Comma 44" xfId="193"/>
    <cellStyle name="Comma 45" xfId="194"/>
    <cellStyle name="Comma 46" xfId="195"/>
    <cellStyle name="Comma 47" xfId="196"/>
    <cellStyle name="Comma 48" xfId="197"/>
    <cellStyle name="Comma 49" xfId="198"/>
    <cellStyle name="Comma 5" xfId="199"/>
    <cellStyle name="Comma 50" xfId="200"/>
    <cellStyle name="Comma 51" xfId="201"/>
    <cellStyle name="Comma 52" xfId="202"/>
    <cellStyle name="Comma 53" xfId="203"/>
    <cellStyle name="Comma 54" xfId="204"/>
    <cellStyle name="Comma 55" xfId="205"/>
    <cellStyle name="Comma 56" xfId="206"/>
    <cellStyle name="Comma 57" xfId="207"/>
    <cellStyle name="Comma 58" xfId="208"/>
    <cellStyle name="Comma 59" xfId="209"/>
    <cellStyle name="Comma 6" xfId="210"/>
    <cellStyle name="Comma 60" xfId="211"/>
    <cellStyle name="Comma 61" xfId="212"/>
    <cellStyle name="Comma 62" xfId="213"/>
    <cellStyle name="Comma 63" xfId="214"/>
    <cellStyle name="Comma 64" xfId="215"/>
    <cellStyle name="Comma 65" xfId="216"/>
    <cellStyle name="Comma 66" xfId="217"/>
    <cellStyle name="Comma 67" xfId="218"/>
    <cellStyle name="Comma 68" xfId="219"/>
    <cellStyle name="Comma 69" xfId="220"/>
    <cellStyle name="Comma 7" xfId="221"/>
    <cellStyle name="Comma 70" xfId="222"/>
    <cellStyle name="Comma 71" xfId="223"/>
    <cellStyle name="Comma 72" xfId="224"/>
    <cellStyle name="Comma 73" xfId="225"/>
    <cellStyle name="Comma 74" xfId="226"/>
    <cellStyle name="Comma 75" xfId="227"/>
    <cellStyle name="Comma 76" xfId="228"/>
    <cellStyle name="Comma 77" xfId="229"/>
    <cellStyle name="Comma 78" xfId="230"/>
    <cellStyle name="Comma 79" xfId="231"/>
    <cellStyle name="Comma 8" xfId="232"/>
    <cellStyle name="Comma 80" xfId="233"/>
    <cellStyle name="Comma 81" xfId="234"/>
    <cellStyle name="Comma 82" xfId="235"/>
    <cellStyle name="Comma 83" xfId="236"/>
    <cellStyle name="Comma 84" xfId="237"/>
    <cellStyle name="Comma 85" xfId="238"/>
    <cellStyle name="Comma 86" xfId="239"/>
    <cellStyle name="Comma 87" xfId="240"/>
    <cellStyle name="Comma 88" xfId="241"/>
    <cellStyle name="Comma 89" xfId="242"/>
    <cellStyle name="Comma 9" xfId="243"/>
    <cellStyle name="Comma 90" xfId="244"/>
    <cellStyle name="Comma 91" xfId="245"/>
    <cellStyle name="Comma 92" xfId="246"/>
    <cellStyle name="Comma 93" xfId="247"/>
    <cellStyle name="Comma 94" xfId="248"/>
    <cellStyle name="Comma 95" xfId="249"/>
    <cellStyle name="Comma 96" xfId="250"/>
    <cellStyle name="Comma 97" xfId="251"/>
    <cellStyle name="Comma 98" xfId="252"/>
    <cellStyle name="Comma 99" xfId="253"/>
    <cellStyle name="Currency [0] 2" xfId="254"/>
    <cellStyle name="Currency [0] 3" xfId="255"/>
    <cellStyle name="Currency [0] 4" xfId="256"/>
    <cellStyle name="Currency [0] 5" xfId="257"/>
    <cellStyle name="Currency 10" xfId="258"/>
    <cellStyle name="Currency 100" xfId="259"/>
    <cellStyle name="Currency 101" xfId="260"/>
    <cellStyle name="Currency 102" xfId="261"/>
    <cellStyle name="Currency 103" xfId="262"/>
    <cellStyle name="Currency 104" xfId="263"/>
    <cellStyle name="Currency 105" xfId="264"/>
    <cellStyle name="Currency 106" xfId="265"/>
    <cellStyle name="Currency 107" xfId="266"/>
    <cellStyle name="Currency 108" xfId="267"/>
    <cellStyle name="Currency 109" xfId="268"/>
    <cellStyle name="Currency 11" xfId="269"/>
    <cellStyle name="Currency 110" xfId="270"/>
    <cellStyle name="Currency 111" xfId="271"/>
    <cellStyle name="Currency 112" xfId="272"/>
    <cellStyle name="Currency 113" xfId="273"/>
    <cellStyle name="Currency 114" xfId="274"/>
    <cellStyle name="Currency 115" xfId="275"/>
    <cellStyle name="Currency 116" xfId="276"/>
    <cellStyle name="Currency 117" xfId="277"/>
    <cellStyle name="Currency 118" xfId="278"/>
    <cellStyle name="Currency 119" xfId="279"/>
    <cellStyle name="Currency 12" xfId="280"/>
    <cellStyle name="Currency 120" xfId="281"/>
    <cellStyle name="Currency 121" xfId="282"/>
    <cellStyle name="Currency 122" xfId="283"/>
    <cellStyle name="Currency 123" xfId="284"/>
    <cellStyle name="Currency 124" xfId="285"/>
    <cellStyle name="Currency 125" xfId="286"/>
    <cellStyle name="Currency 126" xfId="287"/>
    <cellStyle name="Currency 127" xfId="288"/>
    <cellStyle name="Currency 128" xfId="289"/>
    <cellStyle name="Currency 129" xfId="290"/>
    <cellStyle name="Currency 13" xfId="291"/>
    <cellStyle name="Currency 130" xfId="292"/>
    <cellStyle name="Currency 131" xfId="293"/>
    <cellStyle name="Currency 132" xfId="294"/>
    <cellStyle name="Currency 133" xfId="295"/>
    <cellStyle name="Currency 134" xfId="296"/>
    <cellStyle name="Currency 135" xfId="297"/>
    <cellStyle name="Currency 136" xfId="298"/>
    <cellStyle name="Currency 137" xfId="299"/>
    <cellStyle name="Currency 138" xfId="300"/>
    <cellStyle name="Currency 139" xfId="301"/>
    <cellStyle name="Currency 14" xfId="302"/>
    <cellStyle name="Currency 140" xfId="303"/>
    <cellStyle name="Currency 141" xfId="304"/>
    <cellStyle name="Currency 142" xfId="305"/>
    <cellStyle name="Currency 143" xfId="306"/>
    <cellStyle name="Currency 144" xfId="307"/>
    <cellStyle name="Currency 145" xfId="308"/>
    <cellStyle name="Currency 146" xfId="309"/>
    <cellStyle name="Currency 147" xfId="310"/>
    <cellStyle name="Currency 148" xfId="311"/>
    <cellStyle name="Currency 149" xfId="312"/>
    <cellStyle name="Currency 15" xfId="313"/>
    <cellStyle name="Currency 150" xfId="314"/>
    <cellStyle name="Currency 151" xfId="315"/>
    <cellStyle name="Currency 152" xfId="316"/>
    <cellStyle name="Currency 153" xfId="317"/>
    <cellStyle name="Currency 154" xfId="318"/>
    <cellStyle name="Currency 155" xfId="319"/>
    <cellStyle name="Currency 156" xfId="320"/>
    <cellStyle name="Currency 157" xfId="321"/>
    <cellStyle name="Currency 158" xfId="322"/>
    <cellStyle name="Currency 159" xfId="323"/>
    <cellStyle name="Currency 16" xfId="324"/>
    <cellStyle name="Currency 160" xfId="325"/>
    <cellStyle name="Currency 161" xfId="326"/>
    <cellStyle name="Currency 162" xfId="327"/>
    <cellStyle name="Currency 163" xfId="328"/>
    <cellStyle name="Currency 164" xfId="329"/>
    <cellStyle name="Currency 165" xfId="330"/>
    <cellStyle name="Currency 166" xfId="331"/>
    <cellStyle name="Currency 167" xfId="332"/>
    <cellStyle name="Currency 168" xfId="333"/>
    <cellStyle name="Currency 169" xfId="334"/>
    <cellStyle name="Currency 17" xfId="335"/>
    <cellStyle name="Currency 170" xfId="336"/>
    <cellStyle name="Currency 171" xfId="337"/>
    <cellStyle name="Currency 172" xfId="338"/>
    <cellStyle name="Currency 173" xfId="339"/>
    <cellStyle name="Currency 174" xfId="340"/>
    <cellStyle name="Currency 175" xfId="341"/>
    <cellStyle name="Currency 176" xfId="342"/>
    <cellStyle name="Currency 177" xfId="343"/>
    <cellStyle name="Currency 178" xfId="344"/>
    <cellStyle name="Currency 179" xfId="345"/>
    <cellStyle name="Currency 18" xfId="346"/>
    <cellStyle name="Currency 180" xfId="347"/>
    <cellStyle name="Currency 181" xfId="348"/>
    <cellStyle name="Currency 182" xfId="349"/>
    <cellStyle name="Currency 183" xfId="350"/>
    <cellStyle name="Currency 184" xfId="351"/>
    <cellStyle name="Currency 185" xfId="352"/>
    <cellStyle name="Currency 186" xfId="353"/>
    <cellStyle name="Currency 187" xfId="354"/>
    <cellStyle name="Currency 188" xfId="355"/>
    <cellStyle name="Currency 189" xfId="356"/>
    <cellStyle name="Currency 19" xfId="357"/>
    <cellStyle name="Currency 190" xfId="358"/>
    <cellStyle name="Currency 191" xfId="359"/>
    <cellStyle name="Currency 192" xfId="360"/>
    <cellStyle name="Currency 193" xfId="361"/>
    <cellStyle name="Currency 194" xfId="362"/>
    <cellStyle name="Currency 195" xfId="363"/>
    <cellStyle name="Currency 196" xfId="364"/>
    <cellStyle name="Currency 197" xfId="365"/>
    <cellStyle name="Currency 198" xfId="366"/>
    <cellStyle name="Currency 199" xfId="367"/>
    <cellStyle name="Currency 2" xfId="368"/>
    <cellStyle name="Currency 20" xfId="369"/>
    <cellStyle name="Currency 200" xfId="370"/>
    <cellStyle name="Currency 201" xfId="371"/>
    <cellStyle name="Currency 202" xfId="372"/>
    <cellStyle name="Currency 203" xfId="373"/>
    <cellStyle name="Currency 204" xfId="374"/>
    <cellStyle name="Currency 205" xfId="375"/>
    <cellStyle name="Currency 206" xfId="376"/>
    <cellStyle name="Currency 207" xfId="377"/>
    <cellStyle name="Currency 208" xfId="378"/>
    <cellStyle name="Currency 209" xfId="379"/>
    <cellStyle name="Currency 21" xfId="380"/>
    <cellStyle name="Currency 210" xfId="381"/>
    <cellStyle name="Currency 211" xfId="382"/>
    <cellStyle name="Currency 212" xfId="383"/>
    <cellStyle name="Currency 213" xfId="384"/>
    <cellStyle name="Currency 214" xfId="385"/>
    <cellStyle name="Currency 215" xfId="386"/>
    <cellStyle name="Currency 216" xfId="387"/>
    <cellStyle name="Currency 217" xfId="388"/>
    <cellStyle name="Currency 218" xfId="389"/>
    <cellStyle name="Currency 219" xfId="390"/>
    <cellStyle name="Currency 22" xfId="391"/>
    <cellStyle name="Currency 220" xfId="392"/>
    <cellStyle name="Currency 221" xfId="393"/>
    <cellStyle name="Currency 222" xfId="394"/>
    <cellStyle name="Currency 223" xfId="395"/>
    <cellStyle name="Currency 23" xfId="396"/>
    <cellStyle name="Currency 24" xfId="397"/>
    <cellStyle name="Currency 25" xfId="398"/>
    <cellStyle name="Currency 26" xfId="399"/>
    <cellStyle name="Currency 27" xfId="400"/>
    <cellStyle name="Currency 28" xfId="401"/>
    <cellStyle name="Currency 29" xfId="402"/>
    <cellStyle name="Currency 3" xfId="403"/>
    <cellStyle name="Currency 30" xfId="404"/>
    <cellStyle name="Currency 31" xfId="405"/>
    <cellStyle name="Currency 32" xfId="406"/>
    <cellStyle name="Currency 33" xfId="407"/>
    <cellStyle name="Currency 34" xfId="408"/>
    <cellStyle name="Currency 35" xfId="409"/>
    <cellStyle name="Currency 36" xfId="410"/>
    <cellStyle name="Currency 37" xfId="411"/>
    <cellStyle name="Currency 38" xfId="412"/>
    <cellStyle name="Currency 39" xfId="413"/>
    <cellStyle name="Currency 4" xfId="414"/>
    <cellStyle name="Currency 40" xfId="415"/>
    <cellStyle name="Currency 41" xfId="416"/>
    <cellStyle name="Currency 42" xfId="417"/>
    <cellStyle name="Currency 43" xfId="418"/>
    <cellStyle name="Currency 44" xfId="419"/>
    <cellStyle name="Currency 45" xfId="420"/>
    <cellStyle name="Currency 46" xfId="421"/>
    <cellStyle name="Currency 47" xfId="422"/>
    <cellStyle name="Currency 48" xfId="423"/>
    <cellStyle name="Currency 49" xfId="424"/>
    <cellStyle name="Currency 5" xfId="425"/>
    <cellStyle name="Currency 50" xfId="426"/>
    <cellStyle name="Currency 51" xfId="427"/>
    <cellStyle name="Currency 52" xfId="428"/>
    <cellStyle name="Currency 53" xfId="429"/>
    <cellStyle name="Currency 54" xfId="430"/>
    <cellStyle name="Currency 55" xfId="431"/>
    <cellStyle name="Currency 56" xfId="432"/>
    <cellStyle name="Currency 57" xfId="433"/>
    <cellStyle name="Currency 58" xfId="434"/>
    <cellStyle name="Currency 59" xfId="435"/>
    <cellStyle name="Currency 6" xfId="436"/>
    <cellStyle name="Currency 60" xfId="437"/>
    <cellStyle name="Currency 61" xfId="438"/>
    <cellStyle name="Currency 62" xfId="439"/>
    <cellStyle name="Currency 63" xfId="440"/>
    <cellStyle name="Currency 64" xfId="441"/>
    <cellStyle name="Currency 65" xfId="442"/>
    <cellStyle name="Currency 66" xfId="443"/>
    <cellStyle name="Currency 67" xfId="444"/>
    <cellStyle name="Currency 68" xfId="445"/>
    <cellStyle name="Currency 69" xfId="446"/>
    <cellStyle name="Currency 7" xfId="447"/>
    <cellStyle name="Currency 70" xfId="448"/>
    <cellStyle name="Currency 71" xfId="449"/>
    <cellStyle name="Currency 72" xfId="450"/>
    <cellStyle name="Currency 73" xfId="451"/>
    <cellStyle name="Currency 74" xfId="452"/>
    <cellStyle name="Currency 75" xfId="453"/>
    <cellStyle name="Currency 76" xfId="454"/>
    <cellStyle name="Currency 77" xfId="455"/>
    <cellStyle name="Currency 78" xfId="456"/>
    <cellStyle name="Currency 79" xfId="457"/>
    <cellStyle name="Currency 8" xfId="458"/>
    <cellStyle name="Currency 80" xfId="459"/>
    <cellStyle name="Currency 81" xfId="460"/>
    <cellStyle name="Currency 82" xfId="461"/>
    <cellStyle name="Currency 83" xfId="462"/>
    <cellStyle name="Currency 84" xfId="463"/>
    <cellStyle name="Currency 85" xfId="464"/>
    <cellStyle name="Currency 86" xfId="465"/>
    <cellStyle name="Currency 87" xfId="466"/>
    <cellStyle name="Currency 88" xfId="467"/>
    <cellStyle name="Currency 89" xfId="468"/>
    <cellStyle name="Currency 9" xfId="469"/>
    <cellStyle name="Currency 90" xfId="470"/>
    <cellStyle name="Currency 91" xfId="471"/>
    <cellStyle name="Currency 92" xfId="472"/>
    <cellStyle name="Currency 93" xfId="473"/>
    <cellStyle name="Currency 94" xfId="474"/>
    <cellStyle name="Currency 95" xfId="475"/>
    <cellStyle name="Currency 96" xfId="476"/>
    <cellStyle name="Currency 97" xfId="477"/>
    <cellStyle name="Currency 98" xfId="478"/>
    <cellStyle name="Currency 99" xfId="479"/>
    <cellStyle name="Excel Built-in Normal" xfId="480"/>
    <cellStyle name="Explanatory Text 2" xfId="481"/>
    <cellStyle name="Good 2" xfId="482"/>
    <cellStyle name="Heading 1 2" xfId="483"/>
    <cellStyle name="Heading 2 2" xfId="484"/>
    <cellStyle name="Heading 3 2" xfId="485"/>
    <cellStyle name="Heading 4 2" xfId="486"/>
    <cellStyle name="Hyperlink 2" xfId="488"/>
    <cellStyle name="Hyperlink 3" xfId="489"/>
    <cellStyle name="Hyperlink 4" xfId="490"/>
    <cellStyle name="Hyperlink 5" xfId="491"/>
    <cellStyle name="Hyperlink 5 2" xfId="492"/>
    <cellStyle name="Hyperlink 6" xfId="493"/>
    <cellStyle name="Hyperlink 7" xfId="494"/>
    <cellStyle name="Input 2" xfId="495"/>
    <cellStyle name="Linked Cell 2" xfId="496"/>
    <cellStyle name="Neutral 2" xfId="497"/>
    <cellStyle name="Normal 10" xfId="498"/>
    <cellStyle name="Normal 100" xfId="499"/>
    <cellStyle name="Normal 118" xfId="500"/>
    <cellStyle name="Normal 12" xfId="501"/>
    <cellStyle name="Normal 13" xfId="502"/>
    <cellStyle name="Normal 13 2" xfId="503"/>
    <cellStyle name="Normal 13 2 2" xfId="504"/>
    <cellStyle name="Normal 13 2 2 2" xfId="505"/>
    <cellStyle name="Normal 13 2 2 2 2" xfId="506"/>
    <cellStyle name="Normal 13 2 2 2 3" xfId="507"/>
    <cellStyle name="Normal 13 2 3" xfId="508"/>
    <cellStyle name="Normal 13 3" xfId="509"/>
    <cellStyle name="Normal 13 3 2" xfId="510"/>
    <cellStyle name="Normal 13 4" xfId="511"/>
    <cellStyle name="Normal 13 6" xfId="512"/>
    <cellStyle name="Normal 15" xfId="513"/>
    <cellStyle name="Normal 16" xfId="514"/>
    <cellStyle name="Normal 17" xfId="515"/>
    <cellStyle name="Normal 19" xfId="516"/>
    <cellStyle name="Normal 2" xfId="517"/>
    <cellStyle name="Normal 2 2" xfId="518"/>
    <cellStyle name="Normal 2 2 2" xfId="519"/>
    <cellStyle name="Normal 2 2 3" xfId="520"/>
    <cellStyle name="Normal 2 3" xfId="521"/>
    <cellStyle name="Normal 2 3 2" xfId="522"/>
    <cellStyle name="Normal 2 4" xfId="523"/>
    <cellStyle name="Normal 2 4 2" xfId="524"/>
    <cellStyle name="Normal 2 5" xfId="525"/>
    <cellStyle name="Normal 23" xfId="526"/>
    <cellStyle name="Normal 3" xfId="527"/>
    <cellStyle name="Normal 3 2" xfId="528"/>
    <cellStyle name="Normal 3 2 11" xfId="529"/>
    <cellStyle name="Normal 3 3" xfId="530"/>
    <cellStyle name="Normal 3 4" xfId="531"/>
    <cellStyle name="Normal 3 8" xfId="532"/>
    <cellStyle name="Normal 3 8 2" xfId="533"/>
    <cellStyle name="Normal 3 8 2 2" xfId="534"/>
    <cellStyle name="Normal 3 8 3" xfId="535"/>
    <cellStyle name="Normal 4" xfId="536"/>
    <cellStyle name="Normal 4 2" xfId="537"/>
    <cellStyle name="Normal 4 3" xfId="538"/>
    <cellStyle name="Normal 4 4" xfId="539"/>
    <cellStyle name="Normal 416" xfId="540"/>
    <cellStyle name="Normal 417" xfId="541"/>
    <cellStyle name="Normal 428" xfId="542"/>
    <cellStyle name="Normal 429" xfId="543"/>
    <cellStyle name="Normal 486" xfId="544"/>
    <cellStyle name="Normal 487" xfId="545"/>
    <cellStyle name="Normal 489" xfId="546"/>
    <cellStyle name="Normal 490" xfId="547"/>
    <cellStyle name="Normal 5" xfId="548"/>
    <cellStyle name="Normal 5 2" xfId="549"/>
    <cellStyle name="Normal 5 3" xfId="550"/>
    <cellStyle name="Normal 506" xfId="551"/>
    <cellStyle name="Normal 516" xfId="552"/>
    <cellStyle name="Normal 517" xfId="553"/>
    <cellStyle name="Normal 53" xfId="554"/>
    <cellStyle name="Normal 54" xfId="555"/>
    <cellStyle name="Normal 542" xfId="556"/>
    <cellStyle name="Normal 543" xfId="557"/>
    <cellStyle name="Normal 544" xfId="558"/>
    <cellStyle name="Normal 547" xfId="559"/>
    <cellStyle name="Normal 548" xfId="560"/>
    <cellStyle name="Normal 550" xfId="561"/>
    <cellStyle name="Normal 571" xfId="562"/>
    <cellStyle name="Normal 572" xfId="563"/>
    <cellStyle name="Normal 6" xfId="564"/>
    <cellStyle name="Normal 6 2" xfId="565"/>
    <cellStyle name="Normal 6 3" xfId="566"/>
    <cellStyle name="Normal 7" xfId="567"/>
    <cellStyle name="Normal 7 2" xfId="568"/>
    <cellStyle name="Normal 8" xfId="569"/>
    <cellStyle name="Normal 9" xfId="592"/>
    <cellStyle name="Normal_Sheet1" xfId="570"/>
    <cellStyle name="Note 2" xfId="571"/>
    <cellStyle name="Output 2" xfId="572"/>
    <cellStyle name="Percent 2" xfId="573"/>
    <cellStyle name="Standard 3" xfId="574"/>
    <cellStyle name="Standard 4" xfId="575"/>
    <cellStyle name="Standard 4 2" xfId="576"/>
    <cellStyle name="Standard 4 2 2" xfId="577"/>
    <cellStyle name="Standard 4 2 2 2" xfId="578"/>
    <cellStyle name="Standard 4 2 3" xfId="579"/>
    <cellStyle name="Standard 4 3" xfId="580"/>
    <cellStyle name="Standard 4 3 2" xfId="581"/>
    <cellStyle name="Standard 4 4" xfId="582"/>
    <cellStyle name="Standard 6" xfId="583"/>
    <cellStyle name="Title 2" xfId="584"/>
    <cellStyle name="Total 2" xfId="585"/>
    <cellStyle name="Warning Text 2" xfId="586"/>
    <cellStyle name="一般 7" xfId="588"/>
    <cellStyle name="표준" xfId="0" builtinId="0"/>
    <cellStyle name="표준 2" xfId="587"/>
    <cellStyle name="標準 2" xfId="589"/>
    <cellStyle name="標準 2 2" xfId="590"/>
    <cellStyle name="標準 2 3" xfId="591"/>
    <cellStyle name="하이퍼링크" xfId="487" builtinId="8"/>
  </cellStyles>
  <dxfs count="87">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ill>
        <patternFill>
          <bgColor rgb="FFFF0000"/>
        </patternFill>
      </fill>
    </dxf>
    <dxf>
      <fill>
        <patternFill>
          <bgColor rgb="FFFF0000"/>
        </patternFill>
      </fill>
    </dxf>
    <dxf>
      <fill>
        <patternFill>
          <bgColor rgb="FFFF0000"/>
        </patternFill>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xmlns=""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xmlns=""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xmlns=""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xmlns=""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KOOLANCE_RMI_CMRT_6.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laration"/>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hyperlink" Target="mailto:dklim@koolance.com" TargetMode="External"/><Relationship Id="rId7" Type="http://schemas.openxmlformats.org/officeDocument/2006/relationships/comments" Target="../comments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vmlDrawing" Target="../drawings/vmlDrawing1.vml"/><Relationship Id="rId5" Type="http://schemas.openxmlformats.org/officeDocument/2006/relationships/drawing" Target="../drawings/drawing4.xml"/><Relationship Id="rId4"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62"/>
  <sheetViews>
    <sheetView showGridLines="0" tabSelected="1" topLeftCell="A2" zoomScale="80" zoomScaleNormal="80" workbookViewId="0">
      <pane xSplit="1" ySplit="11" topLeftCell="B19" activePane="bottomRight" state="frozen"/>
      <selection activeCell="A4" sqref="A4"/>
      <selection pane="topRight" activeCell="A4" sqref="A4"/>
      <selection pane="bottomLeft" activeCell="A4" sqref="A4"/>
      <selection pane="bottomRight" activeCell="L18" sqref="L18"/>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297"/>
      <c r="B2" s="4" t="s">
        <v>807</v>
      </c>
      <c r="C2" s="2"/>
      <c r="D2" s="159"/>
      <c r="E2" s="2"/>
      <c r="F2" s="2"/>
      <c r="G2" s="24"/>
    </row>
    <row r="3" spans="1:7">
      <c r="A3" s="297"/>
      <c r="B3" s="2" t="s">
        <v>800</v>
      </c>
      <c r="C3" s="4"/>
      <c r="D3" s="160"/>
      <c r="E3" s="2"/>
      <c r="F3" s="4"/>
      <c r="G3" s="24"/>
    </row>
    <row r="4" spans="1:7" ht="15.75">
      <c r="A4" s="297"/>
      <c r="B4" s="27" t="s">
        <v>809</v>
      </c>
      <c r="C4" s="5"/>
      <c r="D4" s="161"/>
      <c r="E4" s="2"/>
      <c r="F4" s="5"/>
      <c r="G4" s="24"/>
    </row>
    <row r="5" spans="1:7">
      <c r="A5" s="297"/>
      <c r="B5" s="26" t="s">
        <v>998</v>
      </c>
      <c r="C5" s="3"/>
      <c r="D5" s="162"/>
      <c r="E5" s="2"/>
      <c r="F5" s="3"/>
      <c r="G5" s="24"/>
    </row>
    <row r="6" spans="1:7">
      <c r="A6" s="297"/>
      <c r="B6" s="2"/>
      <c r="C6" s="2"/>
      <c r="D6" s="159"/>
      <c r="E6" s="2"/>
      <c r="F6" s="2"/>
      <c r="G6" s="24"/>
    </row>
    <row r="7" spans="1:7">
      <c r="A7" s="297"/>
      <c r="B7" s="2"/>
      <c r="C7" s="2"/>
      <c r="D7" s="159"/>
      <c r="E7" s="2"/>
      <c r="F7" s="2"/>
      <c r="G7" s="24"/>
    </row>
    <row r="8" spans="1:7">
      <c r="A8" s="297"/>
      <c r="B8" s="2"/>
      <c r="C8" s="2"/>
      <c r="D8" s="159"/>
      <c r="E8" s="2"/>
      <c r="F8" s="2"/>
      <c r="G8" s="24"/>
    </row>
    <row r="9" spans="1:7">
      <c r="A9" s="297"/>
      <c r="B9" s="300" t="s">
        <v>810</v>
      </c>
      <c r="C9" s="300"/>
      <c r="D9" s="300"/>
      <c r="E9" s="300"/>
      <c r="F9" s="300"/>
      <c r="G9" s="24"/>
    </row>
    <row r="10" spans="1:7" ht="27" customHeight="1">
      <c r="A10" s="297"/>
      <c r="B10" s="301" t="s">
        <v>423</v>
      </c>
      <c r="C10" s="301"/>
      <c r="D10" s="301"/>
      <c r="E10" s="301"/>
      <c r="F10" s="301"/>
      <c r="G10" s="24"/>
    </row>
    <row r="11" spans="1:7" ht="27" customHeight="1">
      <c r="A11" s="297"/>
      <c r="B11" s="302"/>
      <c r="C11" s="302"/>
      <c r="D11" s="302"/>
      <c r="E11" s="302"/>
      <c r="F11" s="302"/>
      <c r="G11" s="24"/>
    </row>
    <row r="12" spans="1:7">
      <c r="A12" s="297"/>
      <c r="B12" s="28" t="s">
        <v>808</v>
      </c>
      <c r="C12" s="29" t="s">
        <v>811</v>
      </c>
      <c r="D12" s="163" t="s">
        <v>812</v>
      </c>
      <c r="E12" s="29" t="s">
        <v>593</v>
      </c>
      <c r="F12" s="29" t="s">
        <v>594</v>
      </c>
      <c r="G12" s="24"/>
    </row>
    <row r="13" spans="1:7" ht="33.75">
      <c r="A13" s="297"/>
      <c r="B13" s="275">
        <v>1</v>
      </c>
      <c r="C13" s="276" t="s">
        <v>1046</v>
      </c>
      <c r="D13" s="277" t="s">
        <v>836</v>
      </c>
      <c r="E13" s="278" t="s">
        <v>813</v>
      </c>
      <c r="F13" s="278"/>
      <c r="G13" s="24"/>
    </row>
    <row r="14" spans="1:7" ht="45">
      <c r="A14" s="297"/>
      <c r="B14" s="275">
        <v>2</v>
      </c>
      <c r="C14" s="276" t="s">
        <v>1046</v>
      </c>
      <c r="D14" s="277" t="s">
        <v>983</v>
      </c>
      <c r="E14" s="278" t="s">
        <v>513</v>
      </c>
      <c r="F14" s="278" t="s">
        <v>514</v>
      </c>
      <c r="G14" s="24"/>
    </row>
    <row r="15" spans="1:7" ht="89.1" customHeight="1">
      <c r="A15" s="297"/>
      <c r="B15" s="303">
        <v>2.0099999999999998</v>
      </c>
      <c r="C15" s="294" t="s">
        <v>1046</v>
      </c>
      <c r="D15" s="306" t="s">
        <v>2150</v>
      </c>
      <c r="E15" s="279" t="s">
        <v>595</v>
      </c>
      <c r="F15" s="279" t="s">
        <v>598</v>
      </c>
      <c r="G15" s="24"/>
    </row>
    <row r="16" spans="1:7" ht="99" customHeight="1">
      <c r="A16" s="297"/>
      <c r="B16" s="304"/>
      <c r="C16" s="295"/>
      <c r="D16" s="307"/>
      <c r="E16" s="280"/>
      <c r="F16" s="280" t="s">
        <v>596</v>
      </c>
      <c r="G16" s="24"/>
    </row>
    <row r="17" spans="1:7" ht="63" customHeight="1">
      <c r="A17" s="297"/>
      <c r="B17" s="305"/>
      <c r="C17" s="296"/>
      <c r="D17" s="308"/>
      <c r="E17" s="276"/>
      <c r="F17" s="276" t="s">
        <v>597</v>
      </c>
      <c r="G17" s="24"/>
    </row>
    <row r="18" spans="1:7" ht="117" customHeight="1">
      <c r="A18" s="297"/>
      <c r="B18" s="303">
        <v>2.02</v>
      </c>
      <c r="C18" s="294" t="s">
        <v>1046</v>
      </c>
      <c r="D18" s="306" t="s">
        <v>2151</v>
      </c>
      <c r="E18" s="279" t="s">
        <v>424</v>
      </c>
      <c r="F18" s="279" t="s">
        <v>508</v>
      </c>
      <c r="G18" s="24"/>
    </row>
    <row r="19" spans="1:7" ht="71.099999999999994" customHeight="1">
      <c r="A19" s="297"/>
      <c r="B19" s="304"/>
      <c r="C19" s="295"/>
      <c r="D19" s="307"/>
      <c r="E19" s="280" t="s">
        <v>512</v>
      </c>
      <c r="F19" s="280" t="s">
        <v>425</v>
      </c>
      <c r="G19" s="24"/>
    </row>
    <row r="20" spans="1:7" ht="90.75" customHeight="1">
      <c r="A20" s="297"/>
      <c r="B20" s="304"/>
      <c r="C20" s="295"/>
      <c r="D20" s="307"/>
      <c r="E20" s="280"/>
      <c r="F20" s="280" t="s">
        <v>600</v>
      </c>
      <c r="G20" s="24"/>
    </row>
    <row r="21" spans="1:7" ht="74.25" customHeight="1">
      <c r="A21" s="297"/>
      <c r="B21" s="305"/>
      <c r="C21" s="296"/>
      <c r="D21" s="308"/>
      <c r="E21" s="276"/>
      <c r="F21" s="276" t="s">
        <v>599</v>
      </c>
      <c r="G21" s="24"/>
    </row>
    <row r="22" spans="1:7" ht="90" customHeight="1">
      <c r="A22" s="297"/>
      <c r="B22" s="312">
        <v>2.0299999999999998</v>
      </c>
      <c r="C22" s="312" t="s">
        <v>783</v>
      </c>
      <c r="D22" s="315" t="s">
        <v>2152</v>
      </c>
      <c r="E22" s="294" t="s">
        <v>422</v>
      </c>
      <c r="F22" s="279" t="s">
        <v>445</v>
      </c>
      <c r="G22" s="24"/>
    </row>
    <row r="23" spans="1:7" ht="109.5" customHeight="1">
      <c r="A23" s="297"/>
      <c r="B23" s="313"/>
      <c r="C23" s="313"/>
      <c r="D23" s="316"/>
      <c r="E23" s="295"/>
      <c r="F23" s="280" t="s">
        <v>784</v>
      </c>
      <c r="G23" s="24"/>
    </row>
    <row r="24" spans="1:7" ht="74.25" customHeight="1">
      <c r="A24" s="297"/>
      <c r="B24" s="314"/>
      <c r="C24" s="314"/>
      <c r="D24" s="317"/>
      <c r="E24" s="296"/>
      <c r="F24" s="276" t="s">
        <v>421</v>
      </c>
      <c r="G24" s="24"/>
    </row>
    <row r="25" spans="1:7" ht="72" customHeight="1">
      <c r="A25" s="297"/>
      <c r="B25" s="275" t="s">
        <v>443</v>
      </c>
      <c r="C25" s="276" t="s">
        <v>444</v>
      </c>
      <c r="D25" s="277" t="s">
        <v>2153</v>
      </c>
      <c r="E25" s="276" t="s">
        <v>2148</v>
      </c>
      <c r="F25" s="276" t="s">
        <v>446</v>
      </c>
      <c r="G25" s="24"/>
    </row>
    <row r="26" spans="1:7" ht="98.1" customHeight="1">
      <c r="A26" s="297"/>
      <c r="B26" s="309">
        <v>3</v>
      </c>
      <c r="C26" s="303" t="s">
        <v>66</v>
      </c>
      <c r="D26" s="306" t="s">
        <v>2154</v>
      </c>
      <c r="E26" s="294" t="s">
        <v>0</v>
      </c>
      <c r="F26" s="279" t="s">
        <v>60</v>
      </c>
      <c r="G26" s="24"/>
    </row>
    <row r="27" spans="1:7" ht="90" customHeight="1">
      <c r="A27" s="297"/>
      <c r="B27" s="310"/>
      <c r="C27" s="304"/>
      <c r="D27" s="307"/>
      <c r="E27" s="295"/>
      <c r="F27" s="280" t="s">
        <v>55</v>
      </c>
      <c r="G27" s="24"/>
    </row>
    <row r="28" spans="1:7" ht="19.350000000000001" customHeight="1">
      <c r="A28" s="297"/>
      <c r="B28" s="310"/>
      <c r="C28" s="304"/>
      <c r="D28" s="307"/>
      <c r="E28" s="295"/>
      <c r="F28" s="280" t="s">
        <v>56</v>
      </c>
      <c r="G28" s="24"/>
    </row>
    <row r="29" spans="1:7" ht="74.45" customHeight="1">
      <c r="A29" s="297"/>
      <c r="B29" s="310"/>
      <c r="C29" s="304"/>
      <c r="D29" s="307"/>
      <c r="E29" s="295"/>
      <c r="F29" s="280" t="s">
        <v>57</v>
      </c>
      <c r="G29" s="24"/>
    </row>
    <row r="30" spans="1:7" ht="62.45" customHeight="1">
      <c r="A30" s="297"/>
      <c r="B30" s="310"/>
      <c r="C30" s="304"/>
      <c r="D30" s="307"/>
      <c r="E30" s="295"/>
      <c r="F30" s="280" t="s">
        <v>58</v>
      </c>
      <c r="G30" s="24"/>
    </row>
    <row r="31" spans="1:7" ht="81" customHeight="1">
      <c r="A31" s="297"/>
      <c r="B31" s="310"/>
      <c r="C31" s="304"/>
      <c r="D31" s="307"/>
      <c r="E31" s="295"/>
      <c r="F31" s="280" t="s">
        <v>59</v>
      </c>
      <c r="G31" s="24"/>
    </row>
    <row r="32" spans="1:7" ht="48.75" customHeight="1">
      <c r="A32" s="297"/>
      <c r="B32" s="310"/>
      <c r="C32" s="304"/>
      <c r="D32" s="307"/>
      <c r="E32" s="295"/>
      <c r="F32" s="280" t="s">
        <v>62</v>
      </c>
      <c r="G32" s="24"/>
    </row>
    <row r="33" spans="1:7" ht="98.45" customHeight="1">
      <c r="A33" s="297"/>
      <c r="B33" s="310"/>
      <c r="C33" s="304"/>
      <c r="D33" s="307"/>
      <c r="E33" s="295"/>
      <c r="F33" s="280" t="s">
        <v>61</v>
      </c>
      <c r="G33" s="24"/>
    </row>
    <row r="34" spans="1:7" ht="89.1" customHeight="1">
      <c r="A34" s="297"/>
      <c r="B34" s="310"/>
      <c r="C34" s="304"/>
      <c r="D34" s="307"/>
      <c r="E34" s="295"/>
      <c r="F34" s="280" t="s">
        <v>63</v>
      </c>
      <c r="G34" s="24"/>
    </row>
    <row r="35" spans="1:7" ht="29.1" customHeight="1">
      <c r="A35" s="297"/>
      <c r="B35" s="310"/>
      <c r="C35" s="304"/>
      <c r="D35" s="307"/>
      <c r="E35" s="295"/>
      <c r="F35" s="280" t="s">
        <v>64</v>
      </c>
      <c r="G35" s="24"/>
    </row>
    <row r="36" spans="1:7" ht="147">
      <c r="A36" s="297"/>
      <c r="B36" s="311"/>
      <c r="C36" s="305"/>
      <c r="D36" s="308"/>
      <c r="E36" s="296"/>
      <c r="F36" s="282" t="s">
        <v>65</v>
      </c>
      <c r="G36" s="24"/>
    </row>
    <row r="37" spans="1:7" ht="157.5">
      <c r="A37" s="297"/>
      <c r="B37" s="281">
        <v>3.01</v>
      </c>
      <c r="C37" s="283" t="s">
        <v>66</v>
      </c>
      <c r="D37" s="277" t="s">
        <v>2155</v>
      </c>
      <c r="E37" s="284" t="s">
        <v>1282</v>
      </c>
      <c r="F37" s="285" t="s">
        <v>1384</v>
      </c>
      <c r="G37" s="24"/>
    </row>
    <row r="38" spans="1:7" ht="146.25">
      <c r="A38" s="297"/>
      <c r="B38" s="281">
        <v>3.02</v>
      </c>
      <c r="C38" s="283" t="s">
        <v>1314</v>
      </c>
      <c r="D38" s="277" t="s">
        <v>2156</v>
      </c>
      <c r="E38" s="284" t="s">
        <v>1329</v>
      </c>
      <c r="F38" s="285" t="s">
        <v>1385</v>
      </c>
      <c r="G38" s="24"/>
    </row>
    <row r="39" spans="1:7" ht="112.5">
      <c r="A39" s="297"/>
      <c r="B39" s="286">
        <v>4</v>
      </c>
      <c r="C39" s="287" t="s">
        <v>1480</v>
      </c>
      <c r="D39" s="277" t="s">
        <v>2157</v>
      </c>
      <c r="E39" s="276" t="s">
        <v>2104</v>
      </c>
      <c r="F39" s="276" t="s">
        <v>1481</v>
      </c>
      <c r="G39" s="24"/>
    </row>
    <row r="40" spans="1:7" ht="67.5">
      <c r="A40" s="297"/>
      <c r="B40" s="281">
        <v>4.01</v>
      </c>
      <c r="C40" s="287" t="s">
        <v>1480</v>
      </c>
      <c r="D40" s="277" t="s">
        <v>2159</v>
      </c>
      <c r="E40" s="276" t="s">
        <v>2116</v>
      </c>
      <c r="F40" s="276" t="s">
        <v>2120</v>
      </c>
      <c r="G40" s="24"/>
    </row>
    <row r="41" spans="1:7" ht="67.5">
      <c r="A41" s="297"/>
      <c r="B41" s="281" t="s">
        <v>2146</v>
      </c>
      <c r="C41" s="287" t="s">
        <v>1480</v>
      </c>
      <c r="D41" s="277" t="s">
        <v>2158</v>
      </c>
      <c r="E41" s="276" t="s">
        <v>2149</v>
      </c>
      <c r="F41" s="276" t="s">
        <v>2147</v>
      </c>
      <c r="G41" s="24"/>
    </row>
    <row r="42" spans="1:7" ht="67.5">
      <c r="A42" s="297"/>
      <c r="B42" s="281" t="s">
        <v>2173</v>
      </c>
      <c r="C42" s="287" t="s">
        <v>1480</v>
      </c>
      <c r="D42" s="277" t="s">
        <v>2178</v>
      </c>
      <c r="E42" s="276" t="s">
        <v>2148</v>
      </c>
      <c r="F42" s="276" t="s">
        <v>2174</v>
      </c>
      <c r="G42" s="24"/>
    </row>
    <row r="43" spans="1:7" ht="191.25">
      <c r="A43" s="297"/>
      <c r="B43" s="288">
        <v>4.0999999999999996</v>
      </c>
      <c r="C43" s="287" t="s">
        <v>2177</v>
      </c>
      <c r="D43" s="289">
        <v>42867</v>
      </c>
      <c r="E43" s="290" t="s">
        <v>2180</v>
      </c>
      <c r="F43" s="276" t="s">
        <v>2179</v>
      </c>
      <c r="G43" s="24"/>
    </row>
    <row r="44" spans="1:7" ht="112.5">
      <c r="A44" s="297"/>
      <c r="B44" s="288">
        <v>4.2</v>
      </c>
      <c r="C44" s="287" t="s">
        <v>2177</v>
      </c>
      <c r="D44" s="289">
        <v>42704</v>
      </c>
      <c r="E44" s="290" t="s">
        <v>2369</v>
      </c>
      <c r="F44" s="276" t="s">
        <v>2344</v>
      </c>
      <c r="G44" s="24"/>
    </row>
    <row r="45" spans="1:7" ht="202.5">
      <c r="A45" s="297"/>
      <c r="B45" s="291">
        <v>5</v>
      </c>
      <c r="C45" s="287" t="s">
        <v>2177</v>
      </c>
      <c r="D45" s="289">
        <v>42867</v>
      </c>
      <c r="E45" s="290" t="s">
        <v>12256</v>
      </c>
      <c r="F45" s="276" t="s">
        <v>11978</v>
      </c>
      <c r="G45" s="24"/>
    </row>
    <row r="46" spans="1:7" ht="56.25">
      <c r="A46" s="297"/>
      <c r="B46" s="288">
        <v>5.01</v>
      </c>
      <c r="C46" s="287" t="s">
        <v>2177</v>
      </c>
      <c r="D46" s="289">
        <v>42907</v>
      </c>
      <c r="E46" s="290" t="s">
        <v>14886</v>
      </c>
      <c r="F46" s="276" t="s">
        <v>11978</v>
      </c>
      <c r="G46" s="24"/>
    </row>
    <row r="47" spans="1:7" ht="101.25">
      <c r="A47" s="297"/>
      <c r="B47" s="288">
        <v>5.0999999999999996</v>
      </c>
      <c r="C47" s="287" t="s">
        <v>2177</v>
      </c>
      <c r="D47" s="289">
        <v>43070</v>
      </c>
      <c r="E47" s="290" t="s">
        <v>12456</v>
      </c>
      <c r="F47" s="276" t="s">
        <v>12457</v>
      </c>
      <c r="G47" s="24"/>
    </row>
    <row r="48" spans="1:7" ht="90">
      <c r="A48" s="297"/>
      <c r="B48" s="288">
        <v>5.1100000000000003</v>
      </c>
      <c r="C48" s="287" t="s">
        <v>12684</v>
      </c>
      <c r="D48" s="289">
        <v>43217</v>
      </c>
      <c r="E48" s="290" t="s">
        <v>12786</v>
      </c>
      <c r="F48" s="276" t="s">
        <v>12711</v>
      </c>
      <c r="G48" s="24"/>
    </row>
    <row r="49" spans="1:7" ht="90">
      <c r="A49" s="297"/>
      <c r="B49" s="288">
        <v>5.12</v>
      </c>
      <c r="C49" s="287" t="s">
        <v>12684</v>
      </c>
      <c r="D49" s="289">
        <v>43581</v>
      </c>
      <c r="E49" s="290" t="s">
        <v>12786</v>
      </c>
      <c r="F49" s="276" t="s">
        <v>13315</v>
      </c>
      <c r="G49" s="24"/>
    </row>
    <row r="50" spans="1:7" ht="112.5">
      <c r="A50" s="297"/>
      <c r="B50" s="291">
        <v>6</v>
      </c>
      <c r="C50" s="287" t="s">
        <v>12684</v>
      </c>
      <c r="D50" s="289">
        <v>43964</v>
      </c>
      <c r="E50" s="290" t="s">
        <v>13527</v>
      </c>
      <c r="F50" s="276" t="s">
        <v>13318</v>
      </c>
      <c r="G50" s="24"/>
    </row>
    <row r="51" spans="1:7" ht="56.25">
      <c r="A51" s="297"/>
      <c r="B51" s="288">
        <v>6.01</v>
      </c>
      <c r="C51" s="287" t="s">
        <v>12684</v>
      </c>
      <c r="D51" s="289">
        <v>43970</v>
      </c>
      <c r="E51" s="290" t="s">
        <v>14887</v>
      </c>
      <c r="F51" s="290" t="s">
        <v>13318</v>
      </c>
      <c r="G51" s="24"/>
    </row>
    <row r="52" spans="1:7" ht="56.25">
      <c r="A52" s="297"/>
      <c r="B52" s="288">
        <v>6.1</v>
      </c>
      <c r="C52" s="287" t="s">
        <v>12684</v>
      </c>
      <c r="D52" s="289">
        <v>44314</v>
      </c>
      <c r="E52" s="290" t="s">
        <v>14880</v>
      </c>
      <c r="F52" s="290" t="s">
        <v>14487</v>
      </c>
      <c r="G52" s="24"/>
    </row>
    <row r="53" spans="1:7" ht="56.25">
      <c r="A53" s="297"/>
      <c r="B53" s="288">
        <v>6.2</v>
      </c>
      <c r="C53" s="287" t="s">
        <v>12684</v>
      </c>
      <c r="D53" s="289">
        <v>44678</v>
      </c>
      <c r="E53" s="290" t="s">
        <v>14880</v>
      </c>
      <c r="F53" s="290" t="s">
        <v>14879</v>
      </c>
      <c r="G53" s="24"/>
    </row>
    <row r="54" spans="1:7" ht="56.25">
      <c r="A54" s="297"/>
      <c r="B54" s="288">
        <v>6.21</v>
      </c>
      <c r="C54" s="287" t="s">
        <v>12684</v>
      </c>
      <c r="D54" s="289">
        <v>44687</v>
      </c>
      <c r="E54" s="290" t="s">
        <v>14888</v>
      </c>
      <c r="F54" s="290" t="s">
        <v>14879</v>
      </c>
      <c r="G54" s="24"/>
    </row>
    <row r="55" spans="1:7" ht="56.25">
      <c r="A55" s="297"/>
      <c r="B55" s="288">
        <v>6.22</v>
      </c>
      <c r="C55" s="287" t="s">
        <v>12684</v>
      </c>
      <c r="D55" s="292">
        <v>44692</v>
      </c>
      <c r="E55" s="290" t="s">
        <v>14887</v>
      </c>
      <c r="F55" s="290" t="s">
        <v>14879</v>
      </c>
      <c r="G55" s="24"/>
    </row>
    <row r="56" spans="1:7" ht="90">
      <c r="A56" s="297"/>
      <c r="B56" s="291">
        <v>6.3</v>
      </c>
      <c r="C56" s="287" t="s">
        <v>12684</v>
      </c>
      <c r="D56" s="292">
        <v>45051</v>
      </c>
      <c r="E56" s="290" t="s">
        <v>15144</v>
      </c>
      <c r="F56" s="290" t="s">
        <v>14925</v>
      </c>
      <c r="G56" s="24"/>
    </row>
    <row r="57" spans="1:7" ht="56.25">
      <c r="A57" s="297"/>
      <c r="B57" s="288">
        <v>6.31</v>
      </c>
      <c r="C57" s="287" t="s">
        <v>12684</v>
      </c>
      <c r="D57" s="292">
        <v>45072</v>
      </c>
      <c r="E57" s="290" t="s">
        <v>15146</v>
      </c>
      <c r="F57" s="290" t="s">
        <v>14925</v>
      </c>
      <c r="G57" s="24"/>
    </row>
    <row r="58" spans="1:7" ht="56.25">
      <c r="A58" s="297"/>
      <c r="B58" s="291">
        <v>6.4</v>
      </c>
      <c r="C58" s="287" t="s">
        <v>12684</v>
      </c>
      <c r="D58" s="292">
        <v>45408</v>
      </c>
      <c r="E58" s="290" t="s">
        <v>15148</v>
      </c>
      <c r="F58" s="290" t="s">
        <v>15147</v>
      </c>
      <c r="G58" s="24"/>
    </row>
    <row r="59" spans="1:7" ht="56.25">
      <c r="A59" s="297"/>
      <c r="B59" s="291">
        <v>6.5</v>
      </c>
      <c r="C59" s="287" t="s">
        <v>12684</v>
      </c>
      <c r="D59" s="292">
        <v>45772</v>
      </c>
      <c r="E59" s="290" t="s">
        <v>15217</v>
      </c>
      <c r="F59" s="290" t="s">
        <v>15259</v>
      </c>
      <c r="G59" s="24"/>
    </row>
    <row r="60" spans="1:7" ht="90">
      <c r="A60" s="297"/>
      <c r="B60" s="291">
        <v>6.6</v>
      </c>
      <c r="C60" s="287" t="s">
        <v>12684</v>
      </c>
      <c r="D60" s="292">
        <v>46129</v>
      </c>
      <c r="E60" s="290" t="s">
        <v>15870</v>
      </c>
      <c r="F60" s="293" t="s">
        <v>15352</v>
      </c>
      <c r="G60" s="24"/>
    </row>
    <row r="61" spans="1:7" ht="13.5" thickBot="1">
      <c r="A61" s="298"/>
      <c r="B61" s="299" t="str">
        <f ca="1">OFFSET(L!$C$1,MATCH("General"&amp;"Cpy",L!$A:$A,0)-1,SL,,)</f>
        <v>© 2026 Responsible Minerals Initiative. All rights reserved.</v>
      </c>
      <c r="C61" s="299"/>
      <c r="D61" s="299"/>
      <c r="E61" s="299"/>
      <c r="F61" s="299"/>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s>
  <phoneticPr fontId="101" type="noConversion"/>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sortState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customSheetView>
  </customSheetViews>
  <phoneticPr fontId="101" type="noConversion"/>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customSheetViews>
    <customSheetView guid="{51531B83-BDD7-4890-A744-04812A317369}" showAutoFilter="1" state="hidden" topLeftCell="A2163">
      <selection activeCell="E2176" sqref="E2176"/>
      <pageMargins left="0.7" right="0.7" top="0.75" bottom="0.75" header="0.3" footer="0.3"/>
      <pageSetup orientation="portrait"/>
      <autoFilter ref="A1:B6231"/>
    </customSheetView>
  </customSheetViews>
  <phoneticPr fontId="101"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7"/>
  <sheetViews>
    <sheetView showGridLines="0" zoomScale="70" zoomScaleNormal="70" zoomScalePageLayoutView="60" workbookViewId="0">
      <selection activeCell="A85" sqref="A85"/>
    </sheetView>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50">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5">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phoneticPr fontId="101" type="noConversion"/>
  <hyperlinks>
    <hyperlink ref="A76"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34"/>
  <sheetViews>
    <sheetView showGridLines="0" topLeftCell="C1" zoomScale="80" zoomScaleNormal="80" zoomScalePageLayoutView="80" workbookViewId="0">
      <pane ySplit="2" topLeftCell="A3" activePane="bottomLeft" state="frozen"/>
      <selection activeCell="A4" sqref="A4"/>
      <selection pane="bottomLeft" activeCell="C5" sqref="C5"/>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20">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30">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honeticPr fontId="101" type="noConversion"/>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92D050"/>
    <pageSetUpPr fitToPage="1"/>
  </sheetPr>
  <dimension ref="A1:AH119"/>
  <sheetViews>
    <sheetView showGridLines="0" showZeros="0" zoomScale="80" zoomScaleNormal="80" zoomScalePageLayoutView="70" workbookViewId="0">
      <selection activeCell="AE87" sqref="AE87"/>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35"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8"/>
      <c r="G3" s="358"/>
      <c r="H3" s="358"/>
      <c r="I3" s="145"/>
      <c r="J3" s="135" t="s">
        <v>15370</v>
      </c>
      <c r="K3" s="33"/>
      <c r="L3" s="97"/>
      <c r="P3" s="42">
        <f>MATCH($D$3,LN,0)</f>
        <v>1</v>
      </c>
    </row>
    <row r="4" spans="1:34" ht="15.75">
      <c r="A4" s="31"/>
      <c r="B4" s="354" t="str">
        <f ca="1">OFFSET(L!$C$1,MATCH("Declaration"&amp;ADDRESS(ROW(),COLUMN(),4),L!$A:$A,0)-1,SL,,)</f>
        <v>The purpose of this document is to collect sourcing information on tin, tantalum, tungsten and gold used in products</v>
      </c>
      <c r="C4" s="354"/>
      <c r="D4" s="354"/>
      <c r="E4" s="354"/>
      <c r="F4" s="354"/>
      <c r="G4" s="354"/>
      <c r="H4" s="354"/>
      <c r="I4" s="359" t="str">
        <f ca="1">OFFSET(L!$C$1,MATCH("Declaration"&amp;ADDRESS(ROW(),COLUMN(),4),L!$A:$A,0)-1,SL,,)</f>
        <v>Link to Terms &amp; Conditions</v>
      </c>
      <c r="J4" s="359"/>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4" t="str">
        <f ca="1">OFFSET(L!$C$1,MATCH("Declaration"&amp;ADDRESS(ROW(),COLUMN(),4),L!$A:$A,0)-1,SL,,)</f>
        <v>Mandatory fields are noted with an asterisk (*).  Consult the instructions tab for guidance on how to answer each question.</v>
      </c>
      <c r="C6" s="354"/>
      <c r="D6" s="354"/>
      <c r="E6" s="354"/>
      <c r="F6" s="354"/>
      <c r="G6" s="354"/>
      <c r="H6" s="354"/>
      <c r="I6" s="354"/>
      <c r="J6" s="354"/>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63" t="str">
        <f ca="1">OFFSET(L!$C$1,MATCH("Declaration"&amp;ADDRESS(ROW(),COLUMN(),4),L!$A:$A,0)-1,SL,,)</f>
        <v>Company Information</v>
      </c>
      <c r="C7" s="363"/>
      <c r="D7" s="363"/>
      <c r="E7" s="363"/>
      <c r="F7" s="363"/>
      <c r="G7" s="363"/>
      <c r="H7" s="363"/>
      <c r="I7" s="363"/>
      <c r="J7" s="363"/>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48" t="s">
        <v>15879</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7.25">
      <c r="A9" s="35"/>
      <c r="B9" s="70" t="str">
        <f ca="1">OFFSET(L!$C$1,MATCH("Declaration"&amp;ADDRESS(ROW(),COLUMN(),4),L!$A:$A,0)-1,SL,,)</f>
        <v>Declaration Scope or Class (*):</v>
      </c>
      <c r="C9" s="73"/>
      <c r="D9" s="360" t="s">
        <v>15880</v>
      </c>
      <c r="E9" s="361"/>
      <c r="F9" s="361"/>
      <c r="G9" s="36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64" t="str">
        <f ca="1">OFFSET(L!$C$1,MATCH("Declaration"&amp;ADDRESS(ROW(),COLUMN(),4)&amp;LEFT($D$9,1),L!$A:$A,0)-1,SL,,)</f>
        <v>Description of Scope:</v>
      </c>
      <c r="C10" s="119"/>
      <c r="D10" s="355"/>
      <c r="E10" s="356"/>
      <c r="F10" s="356"/>
      <c r="G10" s="356"/>
      <c r="H10" s="356"/>
      <c r="I10" s="356"/>
      <c r="J10" s="357"/>
      <c r="K10" s="33"/>
      <c r="L10" s="112"/>
      <c r="Q10" s="2"/>
      <c r="R10" s="2"/>
      <c r="S10" s="2"/>
      <c r="T10" s="2"/>
      <c r="U10" s="2"/>
      <c r="V10" s="2"/>
      <c r="W10" s="2"/>
      <c r="X10" s="2"/>
      <c r="Y10" s="2"/>
      <c r="Z10" s="2"/>
      <c r="AA10" s="2"/>
      <c r="AB10" s="2"/>
      <c r="AC10" s="2"/>
      <c r="AD10" s="2"/>
      <c r="AE10" s="2"/>
      <c r="AF10" s="2"/>
      <c r="AG10" s="2"/>
      <c r="AH10" s="2"/>
    </row>
    <row r="11" spans="1:34" ht="17.25">
      <c r="A11" s="35"/>
      <c r="B11" s="365"/>
      <c r="C11" s="119"/>
      <c r="D11" s="372" t="str">
        <f ca="1">IF(D9=Q9,OFFSET(L!$C$1,MATCH("Declaration"&amp;ADDRESS(ROW(),COLUMN(),4),L!$A:$A,0)-1,SL,,),"")</f>
        <v/>
      </c>
      <c r="E11" s="373"/>
      <c r="F11" s="373"/>
      <c r="G11" s="373"/>
      <c r="H11" s="373"/>
      <c r="I11" s="373"/>
      <c r="J11" s="374"/>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1"/>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1"/>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75" customHeight="1">
      <c r="A14" s="35"/>
      <c r="B14" s="37" t="str">
        <f ca="1">OFFSET(L!$C$1,MATCH("Declaration"&amp;ADDRESS(ROW(),COLUMN(),4),L!$A:$A,0)-1,SL,,)</f>
        <v>Address:</v>
      </c>
      <c r="C14" s="74"/>
      <c r="D14" s="351" t="s">
        <v>15881</v>
      </c>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1" t="s">
        <v>15882</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7.25">
      <c r="A16" s="35"/>
      <c r="B16" s="37" t="str">
        <f ca="1">OFFSET(L!$C$1,MATCH("Declaration"&amp;ADDRESS(ROW(),COLUMN(),4),L!$A:$A,0)-1,SL,,)</f>
        <v>Email – Contact (*):</v>
      </c>
      <c r="C16" s="74"/>
      <c r="D16" s="366" t="s">
        <v>15883</v>
      </c>
      <c r="E16" s="367"/>
      <c r="F16" s="367"/>
      <c r="G16" s="367"/>
      <c r="H16" s="367"/>
      <c r="I16" s="367"/>
      <c r="J16" s="368"/>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1" t="s">
        <v>15884</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5" t="s">
        <v>15885</v>
      </c>
      <c r="E18" s="386"/>
      <c r="F18" s="386"/>
      <c r="G18" s="386"/>
      <c r="H18" s="386"/>
      <c r="I18" s="386"/>
      <c r="J18" s="387"/>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1" t="s">
        <v>15886</v>
      </c>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69" t="s">
        <v>15887</v>
      </c>
      <c r="E20" s="367"/>
      <c r="F20" s="367"/>
      <c r="G20" s="367"/>
      <c r="H20" s="367"/>
      <c r="I20" s="367"/>
      <c r="J20" s="368"/>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4" t="s">
        <v>15884</v>
      </c>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29">
        <v>46225</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77"/>
      <c r="E23" s="377"/>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Tantalum  (*)</v>
      </c>
      <c r="C26" s="32"/>
      <c r="D26" s="327" t="s">
        <v>473</v>
      </c>
      <c r="E26" s="328"/>
      <c r="F26" s="11"/>
      <c r="G26" s="335"/>
      <c r="H26" s="336"/>
      <c r="I26" s="336"/>
      <c r="J26" s="337"/>
      <c r="K26" s="33"/>
      <c r="L26" s="113"/>
      <c r="P26" s="42" t="str">
        <f>IF(D$26="No","","(*)")</f>
        <v>(*)</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27" t="s">
        <v>473</v>
      </c>
      <c r="E27" s="328"/>
      <c r="F27" s="11"/>
      <c r="G27" s="335"/>
      <c r="H27" s="336"/>
      <c r="I27" s="336"/>
      <c r="J27" s="337"/>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327" t="s">
        <v>473</v>
      </c>
      <c r="E28" s="328"/>
      <c r="F28" s="11"/>
      <c r="G28" s="335"/>
      <c r="H28" s="336"/>
      <c r="I28" s="336"/>
      <c r="J28" s="337"/>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Tungsten  (*)</v>
      </c>
      <c r="C29" s="32"/>
      <c r="D29" s="327" t="s">
        <v>473</v>
      </c>
      <c r="E29" s="328"/>
      <c r="F29" s="11"/>
      <c r="G29" s="335"/>
      <c r="H29" s="336"/>
      <c r="I29" s="336"/>
      <c r="J29" s="337"/>
      <c r="K29" s="33"/>
      <c r="L29" s="113"/>
      <c r="P29" s="42" t="str">
        <f>IF(D$29="No","","(*)")</f>
        <v>(*)</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2" t="str">
        <f ca="1">D25</f>
        <v>Answer</v>
      </c>
      <c r="E31" s="332"/>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Tantalum  (*)</v>
      </c>
      <c r="C32" s="9"/>
      <c r="D32" s="333" t="s">
        <v>473</v>
      </c>
      <c r="E32" s="334"/>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27" t="s">
        <v>473</v>
      </c>
      <c r="E33" s="328"/>
      <c r="F33" s="44"/>
      <c r="G33" s="335"/>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327" t="s">
        <v>473</v>
      </c>
      <c r="E34" s="328"/>
      <c r="F34" s="44"/>
      <c r="G34" s="335"/>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Tungsten  (*)</v>
      </c>
      <c r="C35" s="9"/>
      <c r="D35" s="327" t="s">
        <v>473</v>
      </c>
      <c r="E35" s="328"/>
      <c r="F35" s="44"/>
      <c r="G35" s="335"/>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2" t="str">
        <f ca="1">D25</f>
        <v>Answer</v>
      </c>
      <c r="E37" s="332"/>
      <c r="F37" s="17"/>
      <c r="G37" s="41" t="str">
        <f ca="1">G25</f>
        <v>Comments</v>
      </c>
      <c r="H37" s="376"/>
      <c r="I37" s="376"/>
      <c r="J37" s="376"/>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Tantalum  (*)</v>
      </c>
      <c r="C38" s="9"/>
      <c r="D38" s="327" t="s">
        <v>473</v>
      </c>
      <c r="E38" s="328"/>
      <c r="F38" s="44"/>
      <c r="G38" s="335" t="s">
        <v>15888</v>
      </c>
      <c r="H38" s="336"/>
      <c r="I38" s="336"/>
      <c r="J38" s="337"/>
      <c r="K38" s="33"/>
      <c r="L38" s="113"/>
      <c r="P38" s="42" t="str">
        <f>IF((OR(D$26="No",D$32="No")),"","(*)")</f>
        <v>(*)</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27" t="s">
        <v>473</v>
      </c>
      <c r="E39" s="328"/>
      <c r="F39" s="44"/>
      <c r="G39" s="335" t="s">
        <v>15888</v>
      </c>
      <c r="H39" s="336"/>
      <c r="I39" s="336"/>
      <c r="J39" s="337"/>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327" t="s">
        <v>475</v>
      </c>
      <c r="E40" s="328"/>
      <c r="F40" s="44"/>
      <c r="G40" s="335" t="s">
        <v>15888</v>
      </c>
      <c r="H40" s="336"/>
      <c r="I40" s="336"/>
      <c r="J40" s="337"/>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Tungsten  (*)</v>
      </c>
      <c r="C41" s="9"/>
      <c r="D41" s="327" t="s">
        <v>473</v>
      </c>
      <c r="E41" s="328"/>
      <c r="F41" s="44"/>
      <c r="G41" s="335" t="s">
        <v>15888</v>
      </c>
      <c r="H41" s="336"/>
      <c r="I41" s="336"/>
      <c r="J41" s="337"/>
      <c r="K41" s="33"/>
      <c r="L41" s="113"/>
      <c r="P41" s="42" t="str">
        <f>IF((OR(D$29="No",D$35="No")),"","(*)")</f>
        <v>(*)</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2" t="str">
        <f ca="1">D25</f>
        <v>Answer</v>
      </c>
      <c r="E43" s="332"/>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Tantalum  (*)</v>
      </c>
      <c r="C44" s="9"/>
      <c r="D44" s="327" t="s">
        <v>473</v>
      </c>
      <c r="E44" s="328"/>
      <c r="F44" s="44"/>
      <c r="G44" s="335" t="s">
        <v>15889</v>
      </c>
      <c r="H44" s="336"/>
      <c r="I44" s="336"/>
      <c r="J44" s="337"/>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27" t="s">
        <v>473</v>
      </c>
      <c r="E45" s="328"/>
      <c r="F45" s="44"/>
      <c r="G45" s="335" t="s">
        <v>15889</v>
      </c>
      <c r="H45" s="336"/>
      <c r="I45" s="336"/>
      <c r="J45" s="33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27" t="s">
        <v>473</v>
      </c>
      <c r="E46" s="328"/>
      <c r="F46" s="44"/>
      <c r="G46" s="335" t="s">
        <v>15889</v>
      </c>
      <c r="H46" s="336"/>
      <c r="I46" s="336"/>
      <c r="J46" s="337"/>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327" t="s">
        <v>473</v>
      </c>
      <c r="E47" s="328"/>
      <c r="F47" s="44"/>
      <c r="G47" s="335" t="s">
        <v>15889</v>
      </c>
      <c r="H47" s="336"/>
      <c r="I47" s="336"/>
      <c r="J47" s="337"/>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Tantalum  (*)</v>
      </c>
      <c r="C50" s="9"/>
      <c r="D50" s="327" t="s">
        <v>474</v>
      </c>
      <c r="E50" s="328"/>
      <c r="F50" s="44"/>
      <c r="G50" s="335" t="s">
        <v>15889</v>
      </c>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27" t="s">
        <v>474</v>
      </c>
      <c r="E51" s="328"/>
      <c r="F51" s="44"/>
      <c r="G51" s="335" t="s">
        <v>15889</v>
      </c>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327" t="s">
        <v>474</v>
      </c>
      <c r="E52" s="328"/>
      <c r="F52" s="44"/>
      <c r="G52" s="335" t="s">
        <v>15889</v>
      </c>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Tungsten  (*)</v>
      </c>
      <c r="C53" s="9"/>
      <c r="D53" s="327" t="s">
        <v>474</v>
      </c>
      <c r="E53" s="328"/>
      <c r="F53" s="44"/>
      <c r="G53" s="335" t="s">
        <v>15889</v>
      </c>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Tantalum  (*)</v>
      </c>
      <c r="C56" s="32"/>
      <c r="D56" s="370" t="s">
        <v>2372</v>
      </c>
      <c r="E56" s="371"/>
      <c r="F56" s="44"/>
      <c r="G56" s="335" t="s">
        <v>15890</v>
      </c>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70" t="s">
        <v>2372</v>
      </c>
      <c r="E57" s="371"/>
      <c r="F57" s="44"/>
      <c r="G57" s="335" t="s">
        <v>15889</v>
      </c>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70" t="s">
        <v>2372</v>
      </c>
      <c r="E58" s="371"/>
      <c r="F58" s="44"/>
      <c r="G58" s="335" t="s">
        <v>15889</v>
      </c>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Tungsten  (*)</v>
      </c>
      <c r="C59" s="32"/>
      <c r="D59" s="370" t="s">
        <v>2372</v>
      </c>
      <c r="E59" s="371"/>
      <c r="F59" s="44"/>
      <c r="G59" s="335" t="s">
        <v>15889</v>
      </c>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2" t="str">
        <f ca="1">D25</f>
        <v>Answer</v>
      </c>
      <c r="E61" s="332"/>
      <c r="F61" s="17"/>
      <c r="G61" s="41" t="str">
        <f ca="1">G25</f>
        <v>Comments</v>
      </c>
      <c r="H61" s="375"/>
      <c r="I61" s="375"/>
      <c r="J61" s="375"/>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Tantalum  (*)</v>
      </c>
      <c r="C62" s="9"/>
      <c r="D62" s="333" t="s">
        <v>474</v>
      </c>
      <c r="E62" s="334"/>
      <c r="F62" s="44"/>
      <c r="G62" s="335"/>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27" t="s">
        <v>474</v>
      </c>
      <c r="E63" s="328"/>
      <c r="F63" s="44"/>
      <c r="G63" s="335"/>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327" t="s">
        <v>474</v>
      </c>
      <c r="E64" s="328"/>
      <c r="F64" s="44"/>
      <c r="G64" s="335"/>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Tungsten  (*)</v>
      </c>
      <c r="C65" s="9"/>
      <c r="D65" s="327" t="s">
        <v>474</v>
      </c>
      <c r="E65" s="328"/>
      <c r="F65" s="44"/>
      <c r="G65" s="335"/>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2" t="str">
        <f ca="1">D25</f>
        <v>Answer</v>
      </c>
      <c r="E67" s="332"/>
      <c r="F67" s="17"/>
      <c r="G67" s="41" t="str">
        <f ca="1">G25</f>
        <v>Comments</v>
      </c>
      <c r="H67" s="375" t="str">
        <f>IF(Q75="(*)","Click here to enter smelter names","")</f>
        <v/>
      </c>
      <c r="I67" s="375"/>
      <c r="J67" s="375"/>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Tantalum  (*)</v>
      </c>
      <c r="C68" s="32"/>
      <c r="D68" s="327" t="s">
        <v>473</v>
      </c>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27" t="s">
        <v>473</v>
      </c>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327" t="s">
        <v>473</v>
      </c>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Tungsten  (*)</v>
      </c>
      <c r="C71" s="46"/>
      <c r="D71" s="327" t="s">
        <v>473</v>
      </c>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8" t="str">
        <f ca="1">OFFSET(L!$C$1,MATCH("Declaration"&amp;ADDRESS(ROW(),COLUMN(),4),L!$A:$A,0)-1,SL,,)</f>
        <v>Answer the Following Questions at a Company Level</v>
      </c>
      <c r="C73" s="388"/>
      <c r="D73" s="388"/>
      <c r="E73" s="388"/>
      <c r="F73" s="388"/>
      <c r="G73" s="388"/>
      <c r="H73" s="388"/>
      <c r="I73" s="388"/>
      <c r="J73" s="388"/>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27" t="s">
        <v>473</v>
      </c>
      <c r="E75" s="328"/>
      <c r="F75" s="54"/>
      <c r="G75" s="335"/>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83"/>
      <c r="H76" s="383"/>
      <c r="I76" s="383"/>
      <c r="J76" s="383"/>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473</v>
      </c>
      <c r="E77" s="328"/>
      <c r="F77" s="54"/>
      <c r="G77" s="339" t="s">
        <v>15891</v>
      </c>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473</v>
      </c>
      <c r="E79" s="328"/>
      <c r="F79" s="54"/>
      <c r="G79" s="335"/>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t="s">
        <v>473</v>
      </c>
      <c r="E81" s="328"/>
      <c r="F81" s="54"/>
      <c r="G81" s="335"/>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t="s">
        <v>14427</v>
      </c>
      <c r="E83" s="328"/>
      <c r="F83" s="54"/>
      <c r="G83" s="335"/>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81" t="s">
        <v>473</v>
      </c>
      <c r="E85" s="382"/>
      <c r="F85" s="54"/>
      <c r="G85" s="335"/>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83"/>
      <c r="H86" s="383"/>
      <c r="I86" s="383"/>
      <c r="J86" s="383"/>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27" t="s">
        <v>473</v>
      </c>
      <c r="E87" s="328"/>
      <c r="F87" s="54"/>
      <c r="G87" s="335"/>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4"/>
      <c r="H88" s="384"/>
      <c r="I88" s="384"/>
      <c r="J88" s="384"/>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27" t="s">
        <v>474</v>
      </c>
      <c r="E89" s="328"/>
      <c r="F89" s="54"/>
      <c r="G89" s="335"/>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80" t="str">
        <f>IF(OR($D$8="",$I$3=""),"","Click here to check required fields completion")</f>
        <v/>
      </c>
      <c r="C90" s="380"/>
      <c r="D90" s="380"/>
      <c r="E90" s="380"/>
      <c r="F90" s="380"/>
      <c r="G90" s="380"/>
      <c r="H90" s="380"/>
      <c r="I90" s="380"/>
      <c r="J90" s="380"/>
      <c r="K90" s="33"/>
      <c r="L90" s="97"/>
      <c r="P90" s="2"/>
      <c r="Q90" s="2"/>
      <c r="R90" s="2"/>
      <c r="S90" s="2"/>
      <c r="T90" s="2"/>
      <c r="U90" s="2"/>
      <c r="V90" s="2"/>
      <c r="W90" s="2"/>
      <c r="X90" s="2"/>
      <c r="Y90" s="2"/>
      <c r="Z90" s="2"/>
      <c r="AA90" s="2"/>
      <c r="AB90" s="2"/>
      <c r="AC90" s="2"/>
      <c r="AD90" s="2"/>
      <c r="AE90" s="2"/>
      <c r="AF90" s="2"/>
      <c r="AG90" s="2"/>
      <c r="AH90" s="2"/>
    </row>
    <row r="91" spans="1:34" ht="15.75" thickBot="1">
      <c r="A91" s="378" t="str">
        <f ca="1">OFFSET(L!$C$1,MATCH("General"&amp;"Cpy",L!$A:$A,0)-1,SL,,)</f>
        <v>© 2026 Responsible Minerals Initiative. All rights reserved.</v>
      </c>
      <c r="B91" s="379"/>
      <c r="C91" s="379"/>
      <c r="D91" s="379"/>
      <c r="E91" s="379"/>
      <c r="F91" s="379"/>
      <c r="G91" s="379"/>
      <c r="H91" s="379"/>
      <c r="I91" s="379"/>
      <c r="J91" s="379"/>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75" hidden="1">
      <c r="B98" s="53" t="s">
        <v>475</v>
      </c>
      <c r="D98" s="264" t="str">
        <f>IF(AND(OR($D$26="Yes",$D$26=""),OR($D$32="Yes",$D$32="")),"Unknown","")</f>
        <v>Unknown</v>
      </c>
      <c r="E98" s="264" t="str">
        <f>IF(AND(OR($D$26="Yes",$D$26=""),OR($D$32="Yes",$D$32="")),"Greater than 75%","")</f>
        <v>Greater than 75%</v>
      </c>
      <c r="G98" s="264" t="str">
        <f>IF(OR($D$27="Yes",$D$27=""),"Yes","")</f>
        <v>Yes</v>
      </c>
    </row>
    <row r="99" spans="2:7" ht="15.75" hidden="1">
      <c r="B99" s="172">
        <v>1</v>
      </c>
      <c r="D99" s="264" t="str">
        <f>IF(AND(OR($D$27="Yes",$D$27=""),OR($D$33="Yes",$D$33="")),"Yes","")</f>
        <v>Yes</v>
      </c>
      <c r="E99" s="264" t="str">
        <f>IF(AND(OR($D$26="Yes",$D$26=""),OR($D$32="Yes",$D$32="")),"Greater than 50%","")</f>
        <v>Greater than 50%</v>
      </c>
      <c r="G99" s="264" t="str">
        <f>IF(OR($D$27="Yes",$D$27=""),"No","")</f>
        <v>No</v>
      </c>
    </row>
    <row r="100" spans="2:7" ht="15.75" hidden="1">
      <c r="B100" s="219" t="s">
        <v>2370</v>
      </c>
      <c r="D100" s="264" t="str">
        <f>IF(AND(OR($D$27="Yes",$D$27=""),OR($D$33="Yes",$D$33="")),"No","")</f>
        <v>No</v>
      </c>
      <c r="E100" s="264" t="str">
        <f>IF(AND(OR($D$26="Yes",$D$26=""),OR($D$32="Yes",$D$32="")),"50% or less","")</f>
        <v>50% or less</v>
      </c>
      <c r="G100" s="264" t="str">
        <f>IF(OR($D$28="Yes",$D$28=""),"Yes","")</f>
        <v>Yes</v>
      </c>
    </row>
    <row r="101" spans="2:7" ht="15.75" hidden="1">
      <c r="B101" s="219" t="s">
        <v>2371</v>
      </c>
      <c r="D101" s="264" t="str">
        <f>IF(AND(OR($D$27="Yes",$D$27=""),OR($D$33="Yes",$D$33="")),"Unknown","")</f>
        <v>Unknown</v>
      </c>
      <c r="E101" s="264" t="str">
        <f>IF(AND(OR($D$26="Yes",$D$26=""),OR($D$32="Yes",$D$32="")),"None","")</f>
        <v>None</v>
      </c>
      <c r="G101" s="264" t="str">
        <f>IF(OR($D$28="Yes",$D$28=""),"No","")</f>
        <v>No</v>
      </c>
    </row>
    <row r="102" spans="2:7" ht="15.75" hidden="1">
      <c r="B102" s="219" t="s">
        <v>2372</v>
      </c>
      <c r="D102" s="264" t="str">
        <f>IF(AND(OR($D$28="Yes",$D$28=""),OR($D$34="Yes",$D$34="")),"Yes","")</f>
        <v>Yes</v>
      </c>
      <c r="E102" s="264" t="str">
        <f>IF(AND(OR($D$27="Yes",$D$27=""),OR($D$33="Yes",$D$33="")),"100%","")</f>
        <v>100%</v>
      </c>
      <c r="G102" s="264" t="str">
        <f>IF(OR($D$29="Yes",$D$29=""),"Yes","")</f>
        <v>Yes</v>
      </c>
    </row>
    <row r="103" spans="2:7" ht="15.75" hidden="1">
      <c r="B103" s="219" t="s">
        <v>2373</v>
      </c>
      <c r="D103" s="264" t="str">
        <f>IF(AND(OR($D$28="Yes",$D$28=""),OR($D$34="Yes",$D$34="")),"No","")</f>
        <v>No</v>
      </c>
      <c r="E103" s="264" t="str">
        <f>IF(AND(OR($D$27="Yes",$D$27=""),OR($D$33="Yes",$D$33="")),"Greater than 90%","")</f>
        <v>Greater than 90%</v>
      </c>
      <c r="G103" s="264" t="str">
        <f>IF(OR($D$29="Yes",$D$29=""),"No","")</f>
        <v>No</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Yes</v>
      </c>
      <c r="E105" s="264" t="str">
        <f>IF(AND(OR($D$27="Yes",$D$27=""),OR($D$33="Yes",$D$33="")),"Greater than 50%","")</f>
        <v>Greater than 50%</v>
      </c>
    </row>
    <row r="106" spans="2:7" ht="15.75" hidden="1">
      <c r="B106" s="219" t="s">
        <v>11949</v>
      </c>
      <c r="D106" s="264" t="str">
        <f>IF(AND(OR($D$29="Yes",$D$29=""),OR($D$35="Yes",$D$35="")),"No","")</f>
        <v>No</v>
      </c>
      <c r="E106" s="264" t="str">
        <f>IF(AND(OR($D$27="Yes",$D$27=""),OR($D$33="Yes",$D$33="")),"50% or less","")</f>
        <v>50% or less</v>
      </c>
    </row>
    <row r="107" spans="2:7" ht="15.75" hidden="1">
      <c r="B107" s="219" t="s">
        <v>474</v>
      </c>
      <c r="D107" s="264" t="str">
        <f>IF(AND(OR($D$29="Yes",$D$29=""),OR($D$35="Yes",$D$35="")),"Unknown","")</f>
        <v>Unknown</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phoneticPr fontId="101" type="noConversion"/>
  <conditionalFormatting sqref="D26:E26">
    <cfRule type="expression" dxfId="86" priority="145" stopIfTrue="1">
      <formula>IF($D$26="",TRUE)</formula>
    </cfRule>
  </conditionalFormatting>
  <conditionalFormatting sqref="D27:E27">
    <cfRule type="expression" dxfId="85" priority="152" stopIfTrue="1">
      <formula>IF($D$27="",TRUE)</formula>
    </cfRule>
  </conditionalFormatting>
  <conditionalFormatting sqref="D28:E28">
    <cfRule type="expression" dxfId="84" priority="153" stopIfTrue="1">
      <formula>IF($D$28="",TRUE)</formula>
    </cfRule>
  </conditionalFormatting>
  <conditionalFormatting sqref="D29:E29">
    <cfRule type="expression" dxfId="83" priority="154" stopIfTrue="1">
      <formula>IF($D$29="",TRUE)</formula>
    </cfRule>
  </conditionalFormatting>
  <conditionalFormatting sqref="D32:E32">
    <cfRule type="expression" dxfId="82" priority="63" stopIfTrue="1">
      <formula>IF(AND(OR($D$26="Yes",$D$26=""),$D$32=""),1,0)</formula>
    </cfRule>
    <cfRule type="expression" dxfId="81" priority="150" stopIfTrue="1">
      <formula>$P$26=""</formula>
    </cfRule>
  </conditionalFormatting>
  <conditionalFormatting sqref="D33:E33">
    <cfRule type="expression" dxfId="80" priority="51" stopIfTrue="1">
      <formula>$P$27=""</formula>
    </cfRule>
    <cfRule type="expression" dxfId="79" priority="50" stopIfTrue="1">
      <formula>IF(AND(OR($D$27="Yes",$D$27=""),$D$33=""),1,0)</formula>
    </cfRule>
  </conditionalFormatting>
  <conditionalFormatting sqref="D34:E34">
    <cfRule type="expression" dxfId="78" priority="9" stopIfTrue="1">
      <formula>IF(AND(OR($D$28="Yes",$D$28=""),$D$34=""),1,0)</formula>
    </cfRule>
    <cfRule type="expression" dxfId="77" priority="10" stopIfTrue="1">
      <formula>$P$28=""</formula>
    </cfRule>
  </conditionalFormatting>
  <conditionalFormatting sqref="D35:E35">
    <cfRule type="expression" dxfId="76" priority="47" stopIfTrue="1">
      <formula>IF(AND(OR($D$29="Yes",$D$29=""),$D$35=""),1,0)</formula>
    </cfRule>
    <cfRule type="expression" dxfId="75" priority="171" stopIfTrue="1">
      <formula>$P$29=""</formula>
    </cfRule>
  </conditionalFormatting>
  <conditionalFormatting sqref="D38:E38 D44:E44 D50:E50 D56:E56 D62:E62 D68:E68">
    <cfRule type="expression" dxfId="74" priority="26" stopIfTrue="1">
      <formula>$P$26=""</formula>
    </cfRule>
    <cfRule type="expression" dxfId="73" priority="27" stopIfTrue="1">
      <formula>$P$32=""</formula>
    </cfRule>
  </conditionalFormatting>
  <conditionalFormatting sqref="D38:E38">
    <cfRule type="expression" dxfId="72" priority="62" stopIfTrue="1">
      <formula>IF(AND(OR($D$26="Yes",$D$26=""),OR($D$32="Yes",$D$32=""),D38=""),1,0)</formula>
    </cfRule>
  </conditionalFormatting>
  <conditionalFormatting sqref="D39:E39 D45:E45 D51:E51 D57:E57 D63:E63 D69:E69">
    <cfRule type="expression" dxfId="71" priority="20" stopIfTrue="1">
      <formula>$P$33=""</formula>
    </cfRule>
    <cfRule type="expression" dxfId="70" priority="21" stopIfTrue="1">
      <formula>$P$39=""</formula>
    </cfRule>
  </conditionalFormatting>
  <conditionalFormatting sqref="D39:E39">
    <cfRule type="expression" dxfId="69" priority="58" stopIfTrue="1">
      <formula>IF(AND(OR($D$27="Yes",$D$27=""),OR($D$33="Yes",$D$33=""),D39=""),1,0)</formula>
    </cfRule>
  </conditionalFormatting>
  <conditionalFormatting sqref="D40:E40 D46:E46 D52:E52 D58:E58 D64:E64 D70:E70">
    <cfRule type="expression" dxfId="68" priority="15" stopIfTrue="1">
      <formula>$P$28=""</formula>
    </cfRule>
    <cfRule type="expression" dxfId="67" priority="16" stopIfTrue="1">
      <formula>$P$34=""</formula>
    </cfRule>
  </conditionalFormatting>
  <conditionalFormatting sqref="D40:E40">
    <cfRule type="expression" dxfId="66" priority="57" stopIfTrue="1">
      <formula>IF(AND(OR($D$28="Yes",$D$28=""),OR($D$34="Yes",$D$34=""),D40=""),1,0)</formula>
    </cfRule>
  </conditionalFormatting>
  <conditionalFormatting sqref="D41:E41 D47:E47 D53:E53 D59:E59 D65:E65 D71:E71">
    <cfRule type="expression" dxfId="65" priority="11" stopIfTrue="1">
      <formula>$P$29=""</formula>
    </cfRule>
    <cfRule type="expression" dxfId="64" priority="12" stopIfTrue="1">
      <formula>$P$35=""</formula>
    </cfRule>
  </conditionalFormatting>
  <conditionalFormatting sqref="D41:E41">
    <cfRule type="expression" dxfId="63" priority="173" stopIfTrue="1">
      <formula>IF(AND(OR($D$29="Yes",$D$29=""),OR($D$35="Yes",$D$35=""),D41=""),1,0)</formula>
    </cfRule>
  </conditionalFormatting>
  <conditionalFormatting sqref="D44:E44">
    <cfRule type="expression" dxfId="62" priority="61" stopIfTrue="1">
      <formula>IF(AND(OR($D$26="Yes",$D$26=""),OR($D$32="Yes",$D$32=""),D44=""),1,0)</formula>
    </cfRule>
  </conditionalFormatting>
  <conditionalFormatting sqref="D45:E45">
    <cfRule type="expression" dxfId="61" priority="23" stopIfTrue="1">
      <formula>IF(AND(OR($D$27="Yes",$D$27=""),OR($D$33="Yes",$D$33=""),D45=""),1,0)</formula>
    </cfRule>
  </conditionalFormatting>
  <conditionalFormatting sqref="D46:E46">
    <cfRule type="expression" dxfId="60" priority="48" stopIfTrue="1">
      <formula>IF(AND(OR($D$28="Yes",$D$28=""),OR($D$34="Yes",$D$34=""),D46=""),1,0)</formula>
    </cfRule>
  </conditionalFormatting>
  <conditionalFormatting sqref="D47:E47">
    <cfRule type="expression" dxfId="59" priority="56" stopIfTrue="1">
      <formula>IF(AND(OR($D$29="Yes",$D$29=""),OR($D$35="Yes",$D$35=""),D47=""),1,0)</formula>
    </cfRule>
  </conditionalFormatting>
  <conditionalFormatting sqref="D50:E50">
    <cfRule type="expression" dxfId="58" priority="29" stopIfTrue="1">
      <formula>IF(AND(OR($D$26="Yes",$D$26=""),OR($D$32="Yes",$D$32=""),D50=""),1,0)</formula>
    </cfRule>
  </conditionalFormatting>
  <conditionalFormatting sqref="D51:E51">
    <cfRule type="expression" dxfId="57" priority="168" stopIfTrue="1">
      <formula>IF(AND(OR($D$27="Yes",$D$27=""),OR($D$33="Yes",$D$33=""),D51=""),1,0)</formula>
    </cfRule>
  </conditionalFormatting>
  <conditionalFormatting sqref="D52:E52">
    <cfRule type="expression" dxfId="56" priority="19" stopIfTrue="1">
      <formula>IF(AND(OR($D$28="Yes",$D$28=""),OR($D$34="Yes",$D$34=""),D52=""),1,0)</formula>
    </cfRule>
  </conditionalFormatting>
  <conditionalFormatting sqref="D53:E53">
    <cfRule type="expression" dxfId="55" priority="42" stopIfTrue="1">
      <formula>IF(AND(OR($D$29="Yes",$D$29=""),OR($D$35="Yes",$D$35=""),D53=""),1,0)</formula>
    </cfRule>
  </conditionalFormatting>
  <conditionalFormatting sqref="D56:E56">
    <cfRule type="expression" dxfId="54" priority="37" stopIfTrue="1">
      <formula>IF(AND(OR($D$26="Yes",$D$26=""),OR($D$32="Yes",$D$32=""),D56=""),1,0)</formula>
    </cfRule>
  </conditionalFormatting>
  <conditionalFormatting sqref="D57:E57">
    <cfRule type="expression" dxfId="53" priority="25" stopIfTrue="1">
      <formula>IF(AND(OR($D$27="Yes",$D$27=""),OR($D$33="Yes",$D$33=""),D57=""),1,0)</formula>
    </cfRule>
  </conditionalFormatting>
  <conditionalFormatting sqref="D58:E58">
    <cfRule type="expression" dxfId="52" priority="18" stopIfTrue="1">
      <formula>IF(AND(OR($D$28="Yes",$D$28=""),OR($D$34="Yes",$D$34=""),D58=""),1,0)</formula>
    </cfRule>
  </conditionalFormatting>
  <conditionalFormatting sqref="D59:E59">
    <cfRule type="expression" dxfId="51" priority="14" stopIfTrue="1">
      <formula>IF(AND(OR($D$29="Yes",$D$29=""),OR($D$35="Yes",$D$35=""),D59=""),1,0)</formula>
    </cfRule>
  </conditionalFormatting>
  <conditionalFormatting sqref="D62:E62">
    <cfRule type="expression" dxfId="50" priority="36" stopIfTrue="1">
      <formula>IF(AND(OR($D$26="Yes",$D$26=""),OR($D$32="Yes",$D$32=""),D62=""),1,0)</formula>
    </cfRule>
  </conditionalFormatting>
  <conditionalFormatting sqref="D63:E63">
    <cfRule type="expression" dxfId="49" priority="22" stopIfTrue="1">
      <formula>IF(AND(OR($D$27="Yes",$D$27=""),OR($D$33="Yes",$D$33=""),D63=""),1,0)</formula>
    </cfRule>
  </conditionalFormatting>
  <conditionalFormatting sqref="D64:E64">
    <cfRule type="expression" dxfId="48" priority="17" stopIfTrue="1">
      <formula>IF(AND(OR($D$28="Yes",$D$28=""),OR($D$34="Yes",$D$34=""),D64=""),1,0)</formula>
    </cfRule>
  </conditionalFormatting>
  <conditionalFormatting sqref="D65:E65">
    <cfRule type="expression" dxfId="47" priority="13" stopIfTrue="1">
      <formula>IF(AND(OR($D$29="Yes",$D$29=""),OR($D$35="Yes",$D$35=""),D65=""),1,0)</formula>
    </cfRule>
  </conditionalFormatting>
  <conditionalFormatting sqref="D68:E68">
    <cfRule type="expression" dxfId="46" priority="28" stopIfTrue="1">
      <formula>IF(AND(OR($D$26="Yes",$D$26=""),OR($D$32="Yes",$D$32=""),D68=""),1,0)</formula>
    </cfRule>
  </conditionalFormatting>
  <conditionalFormatting sqref="D69:E69">
    <cfRule type="expression" dxfId="45" priority="24" stopIfTrue="1">
      <formula>IF(AND(OR($D$27="Yes",$D$27=""),OR($D$33="Yes",$D$33=""),D69=""),1,0)</formula>
    </cfRule>
  </conditionalFormatting>
  <conditionalFormatting sqref="D70:E70">
    <cfRule type="expression" dxfId="44" priority="170" stopIfTrue="1">
      <formula>IF(AND(OR($D$28="Yes",$D$28=""),OR($D$34="Yes",$D$34=""),D70=""),1,0)</formula>
    </cfRule>
  </conditionalFormatting>
  <conditionalFormatting sqref="D71:E71">
    <cfRule type="expression" dxfId="43" priority="172" stopIfTrue="1">
      <formula>IF(AND(OR($D$29="Yes",$D$29=""),OR($D$35="Yes",$D$35=""),D71=""),1,0)</formula>
    </cfRule>
  </conditionalFormatting>
  <conditionalFormatting sqref="D75:E75 D77:E77 D79:E79 D81:E81 D83 D85:E85 D87:E87 D89:E89">
    <cfRule type="expression" dxfId="42" priority="93" stopIfTrue="1">
      <formula>AND(OR($D$26="No",AND($D$26="Yes",$D$32="No")),OR($D$27="No",AND($D$27="Yes",$D$33="No")),OR($D$28="No",AND($D$28="Yes",$D$34="No")),OR($D$29="No",AND($D$29="Yes",$D$35="No")))</formula>
    </cfRule>
    <cfRule type="expression" dxfId="41" priority="94" stopIfTrue="1">
      <formula>IF(D75="",TRUE)</formula>
    </cfRule>
  </conditionalFormatting>
  <conditionalFormatting sqref="D10:J10">
    <cfRule type="expression" dxfId="40" priority="174" stopIfTrue="1">
      <formula>IF(AND($D$10="",$D$9=$R$9),TRUE)</formula>
    </cfRule>
    <cfRule type="expression" dxfId="39" priority="64" stopIfTrue="1">
      <formula>IF($D$9=$Q$9,TRUE)</formula>
    </cfRule>
  </conditionalFormatting>
  <conditionalFormatting sqref="D16:J16">
    <cfRule type="expression" dxfId="38" priority="162" stopIfTrue="1">
      <formula>IF($D$16="",TRUE)</formula>
    </cfRule>
  </conditionalFormatting>
  <conditionalFormatting sqref="G85:J85">
    <cfRule type="expression" dxfId="37" priority="55" stopIfTrue="1">
      <formula>IF(AND($D$85="Yes, using other format (describe)",$G$85=""),TRUE)</formula>
    </cfRule>
  </conditionalFormatting>
  <conditionalFormatting sqref="D8:J8">
    <cfRule type="expression" dxfId="36" priority="8" stopIfTrue="1">
      <formula>IF($D$8="",TRUE)</formula>
    </cfRule>
  </conditionalFormatting>
  <conditionalFormatting sqref="D9:G9">
    <cfRule type="expression" dxfId="35" priority="7" stopIfTrue="1">
      <formula>IF($D$9="",TRUE)</formula>
    </cfRule>
  </conditionalFormatting>
  <conditionalFormatting sqref="D15:J15">
    <cfRule type="expression" dxfId="34" priority="6" stopIfTrue="1">
      <formula>IF($D$15="",TRUE)</formula>
    </cfRule>
  </conditionalFormatting>
  <conditionalFormatting sqref="D17:J17">
    <cfRule type="expression" dxfId="33" priority="3" stopIfTrue="1">
      <formula>IF($D$17="",TRUE)</formula>
    </cfRule>
  </conditionalFormatting>
  <conditionalFormatting sqref="D18:J18">
    <cfRule type="expression" dxfId="32" priority="5" stopIfTrue="1">
      <formula>IF($D$18="",TRUE)</formula>
    </cfRule>
  </conditionalFormatting>
  <conditionalFormatting sqref="D20:J20">
    <cfRule type="expression" dxfId="31" priority="4" stopIfTrue="1">
      <formula>IF($D$20="",TRUE)</formula>
    </cfRule>
  </conditionalFormatting>
  <conditionalFormatting sqref="D22:E22">
    <cfRule type="expression" dxfId="30" priority="2" stopIfTrue="1">
      <formula>IF($D$22="",TRUE)</formula>
    </cfRule>
  </conditionalFormatting>
  <conditionalFormatting sqref="G77:J77">
    <cfRule type="expression" dxfId="29" priority="1" stopIfTrue="1">
      <formula>IF(AND($D$77="Yes",$G$77=""),TRUE)</formula>
    </cfRule>
  </conditionalFormatting>
  <dataValidations count="29">
    <dataValidation type="list" allowBlank="1" showInputMessage="1" showErrorMessage="1" sqref="D3">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formula1>$P$9:$R$9</formula1>
    </dataValidation>
    <dataValidation type="list" allowBlank="1" showInputMessage="1" showErrorMessage="1" sqref="D26:E29 D77:E77 D87:E87 D75:E75 D85:E85 D81:E81 D79:E79">
      <formula1>$B$96:$B$97</formula1>
    </dataValidation>
    <dataValidation type="list" allowBlank="1" showInputMessage="1" showErrorMessage="1" sqref="D53:E53 D41:E41 D47:E47">
      <formula1>$D$105:$D$107</formula1>
    </dataValidation>
    <dataValidation type="list" allowBlank="1" showInputMessage="1" showErrorMessage="1" sqref="D59:E59">
      <formula1>$E$114:$E$119</formula1>
    </dataValidation>
    <dataValidation type="list" allowBlank="1" showInputMessage="1" showErrorMessage="1" sqref="D83:E83">
      <formula1>$B$105:$B$107</formula1>
    </dataValidation>
    <dataValidation type="list" allowBlank="1" showInputMessage="1" showErrorMessage="1" sqref="D89:E89">
      <formula1>$B$108:$B$111</formula1>
    </dataValidation>
    <dataValidation errorStyle="information" errorTitle="Blank Field" error="Please enter your contact name." promptTitle="Contact Name" prompt="Insert the name of the person to contact regarding the contents of the declaration information." sqref="D15:J15"/>
    <dataValidation type="list" allowBlank="1" showInputMessage="1" showErrorMessage="1" sqref="D50:E50 D44:E44 D38:E38">
      <formula1>$D$96:$D$98</formula1>
    </dataValidation>
    <dataValidation type="list" allowBlank="1" showInputMessage="1" showErrorMessage="1" sqref="D39:E39 D45:E45 D51:E51">
      <formula1>$D$99:$D$101</formula1>
    </dataValidation>
    <dataValidation type="list" allowBlank="1" showInputMessage="1" showErrorMessage="1" sqref="D40:E40 D46:E46 D52:E52">
      <formula1>$D$102:$D$104</formula1>
    </dataValidation>
    <dataValidation type="list" allowBlank="1" showInputMessage="1" showErrorMessage="1" sqref="D56:E56">
      <formula1>$E$96:$E$101</formula1>
    </dataValidation>
    <dataValidation type="list" allowBlank="1" showInputMessage="1" showErrorMessage="1" sqref="D57:E57">
      <formula1>$E$102:$E$107</formula1>
    </dataValidation>
    <dataValidation type="list" allowBlank="1" showInputMessage="1" showErrorMessage="1" sqref="D58:E58">
      <formula1>$E$108:$E$113</formula1>
    </dataValidation>
    <dataValidation type="list" allowBlank="1" showInputMessage="1" showErrorMessage="1" sqref="D62:E62 D68:E68">
      <formula1>$D$96:$D$97</formula1>
    </dataValidation>
    <dataValidation type="list" allowBlank="1" showInputMessage="1" showErrorMessage="1" sqref="D63:E63 D69:E69">
      <formula1>$D$99:$D$100</formula1>
    </dataValidation>
    <dataValidation type="list" allowBlank="1" showInputMessage="1" showErrorMessage="1" sqref="D64:E64 D70:E70">
      <formula1>$D$102:$D$103</formula1>
    </dataValidation>
    <dataValidation type="list" allowBlank="1" showInputMessage="1" showErrorMessage="1" sqref="D65:E65 D71:E71">
      <formula1>$D$105:$D$106</formula1>
    </dataValidation>
    <dataValidation type="list" allowBlank="1" showInputMessage="1" showErrorMessage="1" sqref="D32:E32">
      <formula1>$G$96:$G$97</formula1>
    </dataValidation>
    <dataValidation type="list" allowBlank="1" showInputMessage="1" showErrorMessage="1" sqref="D33:E33">
      <formula1>$G$98:$G$99</formula1>
    </dataValidation>
    <dataValidation type="list" allowBlank="1" showInputMessage="1" showErrorMessage="1" sqref="D34:E34">
      <formula1>$G$100:$G$101</formula1>
    </dataValidation>
    <dataValidation type="list" allowBlank="1" showInputMessage="1" showErrorMessage="1" sqref="D35:E35">
      <formula1>$G$102:$G$103</formula1>
    </dataValidation>
    <dataValidation allowBlank="1" showErrorMessage="1" promptTitle="Company Name" prompt="Insert your company's Legal Name. Please do not use abbreviations. In this field you have the option to add other commercial names, DBAs, etc." sqref="D8:J8"/>
    <dataValidation allowBlank="1" showErrorMessage="1" sqref="B9"/>
    <dataValidation allowBlank="1" showErrorMessage="1" promptTitle="Contact Email" prompt="Insert the email address of the contact person. If an email address is not available, state ‘‘not available’’ or ‘‘n/a.’’" sqref="D16:J16"/>
    <dataValidation allowBlank="1" showErrorMessage="1" promptTitle="Contact Phone" prompt="Insert the telephone number for the contact." sqref="D17:J17"/>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dataValidation allowBlank="1" showErrorMessage="1" promptTitle="Authorizer Email" prompt="Insert the email address of the Authorizing person. If an email address is not available, state ‘‘not available’’ or ‘‘n/a.’’" sqref="D20:J20"/>
  </dataValidations>
  <hyperlinks>
    <hyperlink ref="B90:J90" location="Checker!A1" display="Checker!A1"/>
    <hyperlink ref="H67:J67" location="'Smelter List'!A1" display="'Smelter List'!A1"/>
    <hyperlink ref="D11:J11" location="'Product List'!B6" display="'Product List'!B6"/>
    <hyperlink ref="I4:J4" location="Instructions!A68" display="Instructions!A68"/>
    <hyperlink ref="D16" r:id="rId3"/>
  </hyperlinks>
  <pageMargins left="0.70866141732283505" right="0.70866141732283505" top="0.74803149606299202" bottom="0.74803149606299202" header="0.31496062992126" footer="0.31496062992126"/>
  <pageSetup scale="41" fitToHeight="0" orientation="portrait" r:id="rId4"/>
  <rowBreaks count="1" manualBreakCount="1">
    <brk id="66" max="11" man="1"/>
  </rowBreaks>
  <drawing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92D050"/>
    <pageSetUpPr fitToPage="1"/>
  </sheetPr>
  <dimension ref="A1:AH2507"/>
  <sheetViews>
    <sheetView showGridLines="0" showZeros="0" zoomScale="80" zoomScaleNormal="80" zoomScalePageLayoutView="55" workbookViewId="0">
      <selection activeCell="L251" sqref="L251"/>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9" t="str">
        <f ca="1">OFFSET(L!$C$1,MATCH("Smelter List"&amp;ADDRESS(ROW(),COLUMN(),4),L!$A:$A,0)-1,SL,,)</f>
        <v>Link to "RMAP Conformant Smelter List"</v>
      </c>
      <c r="K2" s="390"/>
      <c r="L2" s="390"/>
      <c r="M2" s="390"/>
      <c r="N2" s="390"/>
      <c r="O2" s="390"/>
      <c r="P2" s="179"/>
      <c r="Q2" s="180"/>
      <c r="R2" s="181"/>
      <c r="S2" s="181"/>
      <c r="T2" s="181"/>
      <c r="AH2" s="140" t="s">
        <v>473</v>
      </c>
    </row>
    <row r="3" spans="1:34" s="204" customFormat="1" ht="177" customHeight="1">
      <c r="A3" s="155"/>
      <c r="B3" s="391"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1"/>
      <c r="D3" s="391"/>
      <c r="E3" s="391"/>
      <c r="F3" s="205"/>
      <c r="G3" s="392" t="str">
        <f ca="1">OFFSET(L!$C$1,MATCH("General"&amp;"Cpy",L!$A:$A,0)-1,SL,,)</f>
        <v>© 2026 Responsible Minerals Initiative. All rights reserved.</v>
      </c>
      <c r="H3" s="392"/>
      <c r="I3" s="393"/>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c r="B5" s="166" t="s">
        <v>1087</v>
      </c>
      <c r="C5" s="170" t="s">
        <v>13268</v>
      </c>
      <c r="D5" s="213"/>
      <c r="E5" s="166" t="s">
        <v>15892</v>
      </c>
      <c r="F5" s="166" t="s">
        <v>13269</v>
      </c>
      <c r="G5" s="166" t="s">
        <v>12764</v>
      </c>
      <c r="H5" s="167">
        <v>0</v>
      </c>
      <c r="I5" s="168" t="s">
        <v>13307</v>
      </c>
      <c r="J5" s="168" t="s">
        <v>6249</v>
      </c>
      <c r="K5" s="207"/>
      <c r="L5" s="207"/>
      <c r="M5" s="207"/>
      <c r="N5" s="207"/>
      <c r="O5" s="207"/>
      <c r="P5" s="169"/>
      <c r="Q5" s="208"/>
      <c r="R5" s="166" t="str">
        <f ca="1">IF(ISERROR($V5),"",OFFSET('Smelter Look-up'!$C$4,$V5-4,0)&amp;"")</f>
        <v>8853 S.p.A.</v>
      </c>
      <c r="S5" s="165" t="str">
        <f ca="1">IF(B5="","",IF(ISERROR(MATCH($E5,CL,0)),"Unknown",INDIRECT("'C'!$A$"&amp;MATCH($E5,CL,0)+1)))</f>
        <v>IT</v>
      </c>
      <c r="T5" s="165" t="str">
        <f ca="1">IF(B5="","",IF(ISERROR(MATCH($J5,SorP!$B$1:$B$6261,0)),"",INDIRECT("'SorP'!$A$"&amp;MATCH($S5&amp;$J5,SorP!C:C,0))))</f>
        <v>IT-25</v>
      </c>
      <c r="U5" s="185"/>
      <c r="V5" s="209">
        <f>IF(C5="",NA(),IF(OR(C5="Smelter not listed",C5="Smelter not yet identified"),MATCH($B5&amp;$D5,'Smelter Look-up'!$J:$J,0),MATCH($B5&amp;$C5,'Smelter Look-up'!$J:$J,0)))</f>
        <v>5</v>
      </c>
      <c r="X5" s="210">
        <f t="shared" ref="X5" si="0">IF(AND(C5="Smelter not listed",OR(LEN(D5)=0,LEN(E5)=0)),1,0)</f>
        <v>0</v>
      </c>
      <c r="AB5" s="211" t="str">
        <f t="shared" ref="AB5" si="1">B5&amp;C5</f>
        <v>Gold8853 S.p.A.</v>
      </c>
    </row>
    <row r="6" spans="1:34" s="210" customFormat="1" ht="20.100000000000001" customHeight="1">
      <c r="A6" s="245"/>
      <c r="B6" s="166" t="s">
        <v>1087</v>
      </c>
      <c r="C6" s="170" t="s">
        <v>14838</v>
      </c>
      <c r="D6" s="213"/>
      <c r="E6" s="166" t="s">
        <v>15893</v>
      </c>
      <c r="F6" s="166" t="s">
        <v>14839</v>
      </c>
      <c r="G6" s="166" t="s">
        <v>12764</v>
      </c>
      <c r="H6" s="167">
        <v>0</v>
      </c>
      <c r="I6" s="168" t="s">
        <v>14840</v>
      </c>
      <c r="J6" s="168" t="s">
        <v>2702</v>
      </c>
      <c r="K6" s="207"/>
      <c r="L6" s="207"/>
      <c r="M6" s="207"/>
      <c r="N6" s="207"/>
      <c r="O6" s="207"/>
      <c r="P6" s="169"/>
      <c r="Q6" s="208"/>
      <c r="R6" s="166" t="str">
        <f ca="1">IF(ISERROR($V6),"",OFFSET('Smelter Look-up'!$C$4,$V6-4,0)&amp;"")</f>
        <v>ABC Refinery Pty Ltd.</v>
      </c>
      <c r="S6" s="165" t="str">
        <f t="shared" ref="S6:S37" ca="1" si="2">IF(B6="","",IF(ISERROR(MATCH($E6,CL,0)),"Unknown",INDIRECT("'C'!$A$"&amp;MATCH($E6,CL,0)+1)))</f>
        <v>AU</v>
      </c>
      <c r="T6" s="165" t="str">
        <f ca="1">IF(B6="","",IF(ISERROR(MATCH($J6,SorP!$B$1:$B$6261,0)),"",INDIRECT("'SorP'!$A$"&amp;MATCH($S6&amp;$J6,SorP!C:C,0))))</f>
        <v>AU-NSW</v>
      </c>
      <c r="U6" s="185"/>
      <c r="V6" s="209">
        <f>IF(C6="",NA(),IF(OR(C6="Smelter not listed",C6="Smelter not yet identified"),MATCH($B6&amp;$D6,'Smelter Look-up'!$J:$J,0),MATCH($B6&amp;$C6,'Smelter Look-up'!$J:$J,0)))</f>
        <v>6</v>
      </c>
      <c r="X6" s="210">
        <f t="shared" ref="X6:X37" si="3">IF(AND(C6="Smelter not listed",OR(LEN(D6)=0,LEN(E6)=0)),1,0)</f>
        <v>0</v>
      </c>
      <c r="AB6" s="211" t="str">
        <f t="shared" ref="AB6:AB37" si="4">B6&amp;C6</f>
        <v>GoldABC Refinery Pty Ltd.</v>
      </c>
    </row>
    <row r="7" spans="1:34" s="210" customFormat="1" ht="20.100000000000001" customHeight="1">
      <c r="A7" s="245"/>
      <c r="B7" s="166" t="s">
        <v>1087</v>
      </c>
      <c r="C7" s="170" t="s">
        <v>14841</v>
      </c>
      <c r="D7" s="213"/>
      <c r="E7" s="166" t="s">
        <v>15894</v>
      </c>
      <c r="F7" s="166" t="s">
        <v>631</v>
      </c>
      <c r="G7" s="166" t="s">
        <v>12764</v>
      </c>
      <c r="H7" s="167">
        <v>0</v>
      </c>
      <c r="I7" s="168" t="s">
        <v>1498</v>
      </c>
      <c r="J7" s="168" t="s">
        <v>1499</v>
      </c>
      <c r="K7" s="207"/>
      <c r="L7" s="207"/>
      <c r="M7" s="207"/>
      <c r="N7" s="207"/>
      <c r="O7" s="207"/>
      <c r="P7" s="169"/>
      <c r="Q7" s="208"/>
      <c r="R7" s="166" t="str">
        <f ca="1">IF(ISERROR($V7),"",OFFSET('Smelter Look-up'!$C$4,$V7-4,0)&amp;"")</f>
        <v>Agosi AG</v>
      </c>
      <c r="S7" s="165" t="str">
        <f t="shared" ca="1" si="2"/>
        <v>DE</v>
      </c>
      <c r="T7" s="165" t="str">
        <f ca="1">IF(B7="","",IF(ISERROR(MATCH($J7,SorP!$B$1:$B$6261,0)),"",INDIRECT("'SorP'!$A$"&amp;MATCH($S7&amp;$J7,SorP!C:C,0))))</f>
        <v>DE-BW</v>
      </c>
      <c r="U7" s="185"/>
      <c r="V7" s="209">
        <f>IF(C7="",NA(),IF(OR(C7="Smelter not listed",C7="Smelter not yet identified"),MATCH($B7&amp;$D7,'Smelter Look-up'!$J:$J,0),MATCH($B7&amp;$C7,'Smelter Look-up'!$J:$J,0)))</f>
        <v>10</v>
      </c>
      <c r="X7" s="210">
        <f t="shared" si="3"/>
        <v>0</v>
      </c>
      <c r="AB7" s="211" t="str">
        <f t="shared" si="4"/>
        <v>GoldAgosi AG</v>
      </c>
    </row>
    <row r="8" spans="1:34" s="210" customFormat="1" ht="20.100000000000001" customHeight="1">
      <c r="A8" s="245"/>
      <c r="B8" s="166" t="s">
        <v>1087</v>
      </c>
      <c r="C8" s="170" t="s">
        <v>2050</v>
      </c>
      <c r="D8" s="213"/>
      <c r="E8" s="166" t="s">
        <v>15895</v>
      </c>
      <c r="F8" s="166" t="s">
        <v>630</v>
      </c>
      <c r="G8" s="166" t="s">
        <v>12764</v>
      </c>
      <c r="H8" s="167">
        <v>0</v>
      </c>
      <c r="I8" s="168" t="s">
        <v>1496</v>
      </c>
      <c r="J8" s="168" t="s">
        <v>1497</v>
      </c>
      <c r="K8" s="207"/>
      <c r="L8" s="207"/>
      <c r="M8" s="207"/>
      <c r="N8" s="207"/>
      <c r="O8" s="207"/>
      <c r="P8" s="169"/>
      <c r="Q8" s="208"/>
      <c r="R8" s="166" t="str">
        <f ca="1">IF(ISERROR($V8),"",OFFSET('Smelter Look-up'!$C$4,$V8-4,0)&amp;"")</f>
        <v>Aida Chemical Industries Co., Ltd.</v>
      </c>
      <c r="S8" s="165" t="str">
        <f t="shared" ca="1" si="2"/>
        <v>JP</v>
      </c>
      <c r="T8" s="165" t="str">
        <f ca="1">IF(B8="","",IF(ISERROR(MATCH($J8,SorP!$B$1:$B$6261,0)),"",INDIRECT("'SorP'!$A$"&amp;MATCH($S8&amp;$J8,SorP!C:C,0))))</f>
        <v>JP-13</v>
      </c>
      <c r="U8" s="185"/>
      <c r="V8" s="209">
        <f>IF(C8="",NA(),IF(OR(C8="Smelter not listed",C8="Smelter not yet identified"),MATCH($B8&amp;$D8,'Smelter Look-up'!$J:$J,0),MATCH($B8&amp;$C8,'Smelter Look-up'!$J:$J,0)))</f>
        <v>15</v>
      </c>
      <c r="X8" s="210">
        <f t="shared" si="3"/>
        <v>0</v>
      </c>
      <c r="AB8" s="211" t="str">
        <f t="shared" si="4"/>
        <v>GoldAida Chemical Industries Co., Ltd.</v>
      </c>
    </row>
    <row r="9" spans="1:34" s="210" customFormat="1" ht="20.100000000000001" customHeight="1">
      <c r="A9" s="245"/>
      <c r="B9" s="166" t="s">
        <v>1087</v>
      </c>
      <c r="C9" s="170" t="s">
        <v>14842</v>
      </c>
      <c r="D9" s="213"/>
      <c r="E9" s="166" t="s">
        <v>15896</v>
      </c>
      <c r="F9" s="166" t="s">
        <v>14843</v>
      </c>
      <c r="G9" s="166" t="s">
        <v>12764</v>
      </c>
      <c r="H9" s="167">
        <v>0</v>
      </c>
      <c r="I9" s="168" t="s">
        <v>14844</v>
      </c>
      <c r="J9" s="168" t="s">
        <v>9161</v>
      </c>
      <c r="K9" s="207"/>
      <c r="L9" s="207"/>
      <c r="M9" s="207"/>
      <c r="N9" s="207"/>
      <c r="O9" s="207"/>
      <c r="P9" s="169"/>
      <c r="Q9" s="208"/>
      <c r="R9" s="166" t="str">
        <f ca="1">IF(ISERROR($V9),"",OFFSET('Smelter Look-up'!$C$4,$V9-4,0)&amp;"")</f>
        <v>Albino Mountinho Lda.</v>
      </c>
      <c r="S9" s="165" t="str">
        <f t="shared" ca="1" si="2"/>
        <v>PT</v>
      </c>
      <c r="T9" s="165" t="str">
        <f ca="1">IF(B9="","",IF(ISERROR(MATCH($J9,SorP!$B$1:$B$6261,0)),"",INDIRECT("'SorP'!$A$"&amp;MATCH($S9&amp;$J9,SorP!C:C,0))))</f>
        <v>PT-13</v>
      </c>
      <c r="U9" s="185"/>
      <c r="V9" s="209">
        <f>IF(C9="",NA(),IF(OR(C9="Smelter not listed",C9="Smelter not yet identified"),MATCH($B9&amp;$D9,'Smelter Look-up'!$J:$J,0),MATCH($B9&amp;$C9,'Smelter Look-up'!$J:$J,0)))</f>
        <v>19</v>
      </c>
      <c r="X9" s="210">
        <f t="shared" si="3"/>
        <v>0</v>
      </c>
      <c r="AB9" s="211" t="str">
        <f t="shared" si="4"/>
        <v>GoldAlbino Mountinho Lda.</v>
      </c>
    </row>
    <row r="10" spans="1:34" s="210" customFormat="1" ht="20.100000000000001" customHeight="1">
      <c r="A10" s="245"/>
      <c r="B10" s="166" t="s">
        <v>1087</v>
      </c>
      <c r="C10" s="170" t="s">
        <v>605</v>
      </c>
      <c r="D10" s="213"/>
      <c r="E10" s="166" t="s">
        <v>15897</v>
      </c>
      <c r="F10" s="166" t="s">
        <v>632</v>
      </c>
      <c r="G10" s="166" t="s">
        <v>12764</v>
      </c>
      <c r="H10" s="167">
        <v>0</v>
      </c>
      <c r="I10" s="168" t="s">
        <v>1500</v>
      </c>
      <c r="J10" s="168" t="s">
        <v>11573</v>
      </c>
      <c r="K10" s="207"/>
      <c r="L10" s="207"/>
      <c r="M10" s="207"/>
      <c r="N10" s="207"/>
      <c r="O10" s="207"/>
      <c r="P10" s="169"/>
      <c r="Q10" s="208"/>
      <c r="R10" s="166" t="str">
        <f ca="1">IF(ISERROR($V10),"",OFFSET('Smelter Look-up'!$C$4,$V10-4,0)&amp;"")</f>
        <v>Almalyk Mining and Metallurgical Complex (AMMC)</v>
      </c>
      <c r="S10" s="165" t="str">
        <f t="shared" ca="1" si="2"/>
        <v>UZ</v>
      </c>
      <c r="T10" s="165" t="str">
        <f ca="1">IF(B10="","",IF(ISERROR(MATCH($J10,SorP!$B$1:$B$6261,0)),"",INDIRECT("'SorP'!$A$"&amp;MATCH($S10&amp;$J10,SorP!C:C,0))))</f>
        <v>UZ-TO</v>
      </c>
      <c r="U10" s="185"/>
      <c r="V10" s="209">
        <f>IF(C10="",NA(),IF(OR(C10="Smelter not listed",C10="Smelter not yet identified"),MATCH($B10&amp;$D10,'Smelter Look-up'!$J:$J,0),MATCH($B10&amp;$C10,'Smelter Look-up'!$J:$J,0)))</f>
        <v>22</v>
      </c>
      <c r="X10" s="210">
        <f t="shared" si="3"/>
        <v>0</v>
      </c>
      <c r="AB10" s="211" t="str">
        <f t="shared" si="4"/>
        <v>GoldAlmalyk Mining and Metallurgical Complex (AMMC)</v>
      </c>
    </row>
    <row r="11" spans="1:34" s="210" customFormat="1" ht="20.100000000000001" customHeight="1">
      <c r="A11" s="245"/>
      <c r="B11" s="166" t="s">
        <v>1087</v>
      </c>
      <c r="C11" s="170" t="s">
        <v>11979</v>
      </c>
      <c r="D11" s="213"/>
      <c r="E11" s="166" t="s">
        <v>15898</v>
      </c>
      <c r="F11" s="166" t="s">
        <v>633</v>
      </c>
      <c r="G11" s="166" t="s">
        <v>12764</v>
      </c>
      <c r="H11" s="167">
        <v>0</v>
      </c>
      <c r="I11" s="168" t="s">
        <v>1502</v>
      </c>
      <c r="J11" s="168" t="s">
        <v>1503</v>
      </c>
      <c r="K11" s="207"/>
      <c r="L11" s="207"/>
      <c r="M11" s="207"/>
      <c r="N11" s="207"/>
      <c r="O11" s="207"/>
      <c r="P11" s="169"/>
      <c r="Q11" s="208"/>
      <c r="R11" s="166" t="str">
        <f ca="1">IF(ISERROR($V11),"",OFFSET('Smelter Look-up'!$C$4,$V11-4,0)&amp;"")</f>
        <v>AngloGold Ashanti Corrego do Sitio Mineracao</v>
      </c>
      <c r="S11" s="165" t="str">
        <f t="shared" ca="1" si="2"/>
        <v>BR</v>
      </c>
      <c r="T11" s="165" t="str">
        <f ca="1">IF(B11="","",IF(ISERROR(MATCH($J11,SorP!$B$1:$B$6261,0)),"",INDIRECT("'SorP'!$A$"&amp;MATCH($S11&amp;$J11,SorP!C:C,0))))</f>
        <v>BR-MG</v>
      </c>
      <c r="U11" s="185"/>
      <c r="V11" s="209">
        <f>IF(C11="",NA(),IF(OR(C11="Smelter not listed",C11="Smelter not yet identified"),MATCH($B11&amp;$D11,'Smelter Look-up'!$J:$J,0),MATCH($B11&amp;$C11,'Smelter Look-up'!$J:$J,0)))</f>
        <v>25</v>
      </c>
      <c r="X11" s="210">
        <f t="shared" si="3"/>
        <v>0</v>
      </c>
      <c r="AB11" s="211" t="str">
        <f t="shared" si="4"/>
        <v>GoldAngloGold Ashanti Corrego do Sitio Mineracao</v>
      </c>
    </row>
    <row r="12" spans="1:34" s="210" customFormat="1" ht="20.100000000000001" customHeight="1">
      <c r="A12" s="245"/>
      <c r="B12" s="166" t="s">
        <v>1087</v>
      </c>
      <c r="C12" s="170" t="s">
        <v>2181</v>
      </c>
      <c r="D12" s="213"/>
      <c r="E12" s="166" t="s">
        <v>15899</v>
      </c>
      <c r="F12" s="166" t="s">
        <v>634</v>
      </c>
      <c r="G12" s="166" t="s">
        <v>12764</v>
      </c>
      <c r="H12" s="167">
        <v>0</v>
      </c>
      <c r="I12" s="168" t="s">
        <v>1504</v>
      </c>
      <c r="J12" s="168" t="s">
        <v>1505</v>
      </c>
      <c r="K12" s="207"/>
      <c r="L12" s="207"/>
      <c r="M12" s="207"/>
      <c r="N12" s="207"/>
      <c r="O12" s="207"/>
      <c r="P12" s="169"/>
      <c r="Q12" s="208"/>
      <c r="R12" s="166" t="str">
        <f ca="1">IF(ISERROR($V12),"",OFFSET('Smelter Look-up'!$C$4,$V12-4,0)&amp;"")</f>
        <v>Argor-Heraeus S.A.</v>
      </c>
      <c r="S12" s="165" t="str">
        <f t="shared" ca="1" si="2"/>
        <v>CH</v>
      </c>
      <c r="T12" s="165" t="str">
        <f ca="1">IF(B12="","",IF(ISERROR(MATCH($J12,SorP!$B$1:$B$6261,0)),"",INDIRECT("'SorP'!$A$"&amp;MATCH($S12&amp;$J12,SorP!C:C,0))))</f>
        <v>CH-TI</v>
      </c>
      <c r="U12" s="185"/>
      <c r="V12" s="209">
        <f>IF(C12="",NA(),IF(OR(C12="Smelter not listed",C12="Smelter not yet identified"),MATCH($B12&amp;$D12,'Smelter Look-up'!$J:$J,0),MATCH($B12&amp;$C12,'Smelter Look-up'!$J:$J,0)))</f>
        <v>31</v>
      </c>
      <c r="X12" s="210">
        <f t="shared" si="3"/>
        <v>0</v>
      </c>
      <c r="AB12" s="211" t="str">
        <f t="shared" si="4"/>
        <v>GoldArgor-Heraeus S.A.</v>
      </c>
    </row>
    <row r="13" spans="1:34" s="210" customFormat="1" ht="20.100000000000001" customHeight="1">
      <c r="A13" s="245"/>
      <c r="B13" s="166" t="s">
        <v>1087</v>
      </c>
      <c r="C13" s="170" t="s">
        <v>2182</v>
      </c>
      <c r="D13" s="213"/>
      <c r="E13" s="166" t="s">
        <v>15895</v>
      </c>
      <c r="F13" s="166" t="s">
        <v>635</v>
      </c>
      <c r="G13" s="166" t="s">
        <v>12764</v>
      </c>
      <c r="H13" s="167">
        <v>0</v>
      </c>
      <c r="I13" s="168" t="s">
        <v>15900</v>
      </c>
      <c r="J13" s="168" t="s">
        <v>1506</v>
      </c>
      <c r="K13" s="207"/>
      <c r="L13" s="207"/>
      <c r="M13" s="207"/>
      <c r="N13" s="207"/>
      <c r="O13" s="207"/>
      <c r="P13" s="169"/>
      <c r="Q13" s="208"/>
      <c r="R13" s="166" t="str">
        <f ca="1">IF(ISERROR($V13),"",OFFSET('Smelter Look-up'!$C$4,$V13-4,0)&amp;"")</f>
        <v>ASAHI METALFINE, Inc.</v>
      </c>
      <c r="S13" s="165" t="str">
        <f t="shared" ca="1" si="2"/>
        <v>JP</v>
      </c>
      <c r="T13" s="165" t="str">
        <f ca="1">IF(B13="","",IF(ISERROR(MATCH($J13,SorP!$B$1:$B$6261,0)),"",INDIRECT("'SorP'!$A$"&amp;MATCH($S13&amp;$J13,SorP!C:C,0))))</f>
        <v>JP-28</v>
      </c>
      <c r="U13" s="185"/>
      <c r="V13" s="209">
        <f>IF(C13="",NA(),IF(OR(C13="Smelter not listed",C13="Smelter not yet identified"),MATCH($B13&amp;$D13,'Smelter Look-up'!$J:$J,0),MATCH($B13&amp;$C13,'Smelter Look-up'!$J:$J,0)))</f>
        <v>33</v>
      </c>
      <c r="X13" s="210">
        <f t="shared" si="3"/>
        <v>0</v>
      </c>
      <c r="AB13" s="211" t="str">
        <f t="shared" si="4"/>
        <v>GoldAsahi Pretec Corp.</v>
      </c>
    </row>
    <row r="14" spans="1:34" s="210" customFormat="1" ht="20.100000000000001" customHeight="1">
      <c r="A14" s="245"/>
      <c r="B14" s="166" t="s">
        <v>1087</v>
      </c>
      <c r="C14" s="170" t="s">
        <v>2183</v>
      </c>
      <c r="D14" s="213"/>
      <c r="E14" s="166" t="s">
        <v>15901</v>
      </c>
      <c r="F14" s="166" t="s">
        <v>663</v>
      </c>
      <c r="G14" s="166" t="s">
        <v>12764</v>
      </c>
      <c r="H14" s="167">
        <v>0</v>
      </c>
      <c r="I14" s="168" t="s">
        <v>1548</v>
      </c>
      <c r="J14" s="168" t="s">
        <v>1549</v>
      </c>
      <c r="K14" s="207"/>
      <c r="L14" s="207"/>
      <c r="M14" s="207"/>
      <c r="N14" s="207"/>
      <c r="O14" s="207"/>
      <c r="P14" s="169"/>
      <c r="Q14" s="208"/>
      <c r="R14" s="166" t="str">
        <f ca="1">IF(ISERROR($V14),"",OFFSET('Smelter Look-up'!$C$4,$V14-4,0)&amp;"")</f>
        <v>Asahi Refining Canada Ltd.</v>
      </c>
      <c r="S14" s="165" t="str">
        <f t="shared" ca="1" si="2"/>
        <v>CA</v>
      </c>
      <c r="T14" s="165" t="str">
        <f ca="1">IF(B14="","",IF(ISERROR(MATCH($J14,SorP!$B$1:$B$6261,0)),"",INDIRECT("'SorP'!$A$"&amp;MATCH($S14&amp;$J14,SorP!C:C,0))))</f>
        <v>CA-ON</v>
      </c>
      <c r="U14" s="185"/>
      <c r="V14" s="209">
        <f>IF(C14="",NA(),IF(OR(C14="Smelter not listed",C14="Smelter not yet identified"),MATCH($B14&amp;$D14,'Smelter Look-up'!$J:$J,0),MATCH($B14&amp;$C14,'Smelter Look-up'!$J:$J,0)))</f>
        <v>34</v>
      </c>
      <c r="X14" s="210">
        <f t="shared" si="3"/>
        <v>0</v>
      </c>
      <c r="AB14" s="211" t="str">
        <f t="shared" si="4"/>
        <v>GoldAsahi Refining Canada Ltd.</v>
      </c>
    </row>
    <row r="15" spans="1:34" s="210" customFormat="1" ht="20.100000000000001" customHeight="1">
      <c r="A15" s="245"/>
      <c r="B15" s="166" t="s">
        <v>1087</v>
      </c>
      <c r="C15" s="170" t="s">
        <v>2051</v>
      </c>
      <c r="D15" s="213"/>
      <c r="E15" s="166" t="s">
        <v>15895</v>
      </c>
      <c r="F15" s="166" t="s">
        <v>636</v>
      </c>
      <c r="G15" s="166" t="s">
        <v>12764</v>
      </c>
      <c r="H15" s="167">
        <v>0</v>
      </c>
      <c r="I15" s="168" t="s">
        <v>1508</v>
      </c>
      <c r="J15" s="168" t="s">
        <v>1509</v>
      </c>
      <c r="K15" s="207"/>
      <c r="L15" s="207"/>
      <c r="M15" s="207"/>
      <c r="N15" s="207"/>
      <c r="O15" s="207"/>
      <c r="P15" s="169"/>
      <c r="Q15" s="208"/>
      <c r="R15" s="166" t="str">
        <f ca="1">IF(ISERROR($V15),"",OFFSET('Smelter Look-up'!$C$4,$V15-4,0)&amp;"")</f>
        <v>Asaka Riken Co., Ltd.</v>
      </c>
      <c r="S15" s="165" t="str">
        <f t="shared" ca="1" si="2"/>
        <v>JP</v>
      </c>
      <c r="T15" s="165" t="str">
        <f ca="1">IF(B15="","",IF(ISERROR(MATCH($J15,SorP!$B$1:$B$6261,0)),"",INDIRECT("'SorP'!$A$"&amp;MATCH($S15&amp;$J15,SorP!C:C,0))))</f>
        <v>JP-07</v>
      </c>
      <c r="U15" s="185"/>
      <c r="V15" s="209">
        <f>IF(C15="",NA(),IF(OR(C15="Smelter not listed",C15="Smelter not yet identified"),MATCH($B15&amp;$D15,'Smelter Look-up'!$J:$J,0),MATCH($B15&amp;$C15,'Smelter Look-up'!$J:$J,0)))</f>
        <v>36</v>
      </c>
      <c r="X15" s="210">
        <f t="shared" si="3"/>
        <v>0</v>
      </c>
      <c r="AB15" s="211" t="str">
        <f t="shared" si="4"/>
        <v>GoldAsaka Riken Co., Ltd.</v>
      </c>
    </row>
    <row r="16" spans="1:34" s="210" customFormat="1" ht="20.100000000000001" customHeight="1">
      <c r="A16" s="245"/>
      <c r="B16" s="166" t="s">
        <v>1087</v>
      </c>
      <c r="C16" s="170" t="s">
        <v>15902</v>
      </c>
      <c r="D16" s="213"/>
      <c r="E16" s="166" t="s">
        <v>15903</v>
      </c>
      <c r="F16" s="166" t="s">
        <v>15904</v>
      </c>
      <c r="G16" s="166" t="s">
        <v>12764</v>
      </c>
      <c r="H16" s="167">
        <v>0</v>
      </c>
      <c r="I16" s="168" t="s">
        <v>15905</v>
      </c>
      <c r="J16" s="168" t="s">
        <v>10828</v>
      </c>
      <c r="K16" s="207"/>
      <c r="L16" s="207"/>
      <c r="M16" s="207"/>
      <c r="N16" s="207"/>
      <c r="O16" s="207"/>
      <c r="P16" s="169"/>
      <c r="Q16" s="208"/>
      <c r="R16" s="166" t="str">
        <f ca="1">IF(ISERROR($V16),"",OFFSET('Smelter Look-up'!$C$4,$V16-4,0)&amp;"")</f>
        <v/>
      </c>
      <c r="S16" s="165" t="str">
        <f t="shared" ca="1" si="2"/>
        <v>Unknown</v>
      </c>
      <c r="T16" s="165" t="e">
        <f ca="1">IF(B16="","",IF(ISERROR(MATCH($J16,SorP!$B$1:$B$6261,0)),"",INDIRECT("'SorP'!$A$"&amp;MATCH($S16&amp;$J16,SorP!C:C,0))))</f>
        <v>#N/A</v>
      </c>
      <c r="U16" s="185"/>
      <c r="V16" s="209" t="e">
        <f>IF(C16="",NA(),IF(OR(C16="Smelter not listed",C16="Smelter not yet identified"),MATCH($B16&amp;$D16,'Smelter Look-up'!$J:$J,0),MATCH($B16&amp;$C16,'Smelter Look-up'!$J:$J,0)))</f>
        <v>#N/A</v>
      </c>
      <c r="X16" s="210">
        <f t="shared" si="3"/>
        <v>0</v>
      </c>
      <c r="AB16" s="211" t="str">
        <f t="shared" si="4"/>
        <v>GoldAtasay Kuyumculuk Sanayi Ve Ticaret A.S.</v>
      </c>
    </row>
    <row r="17" spans="1:28" s="210" customFormat="1" ht="20.100000000000001" customHeight="1">
      <c r="A17" s="245"/>
      <c r="B17" s="166" t="s">
        <v>1087</v>
      </c>
      <c r="C17" s="170" t="s">
        <v>13319</v>
      </c>
      <c r="D17" s="213"/>
      <c r="E17" s="166" t="s">
        <v>15906</v>
      </c>
      <c r="F17" s="166" t="s">
        <v>13341</v>
      </c>
      <c r="G17" s="166" t="s">
        <v>12764</v>
      </c>
      <c r="H17" s="167">
        <v>0</v>
      </c>
      <c r="I17" s="168" t="s">
        <v>13355</v>
      </c>
      <c r="J17" s="168" t="s">
        <v>14845</v>
      </c>
      <c r="K17" s="207"/>
      <c r="L17" s="207"/>
      <c r="M17" s="207"/>
      <c r="N17" s="207"/>
      <c r="O17" s="207"/>
      <c r="P17" s="169"/>
      <c r="Q17" s="208"/>
      <c r="R17" s="166" t="str">
        <f ca="1">IF(ISERROR($V17),"",OFFSET('Smelter Look-up'!$C$4,$V17-4,0)&amp;"")</f>
        <v>Augmont Enterprises Private Limited</v>
      </c>
      <c r="S17" s="165" t="str">
        <f t="shared" ca="1" si="2"/>
        <v>IN</v>
      </c>
      <c r="T17" s="165" t="str">
        <f ca="1">IF(B17="","",IF(ISERROR(MATCH($J17,SorP!$B$1:$B$6261,0)),"",INDIRECT("'SorP'!$A$"&amp;MATCH($S17&amp;$J17,SorP!C:C,0))))</f>
        <v>IN-MH</v>
      </c>
      <c r="U17" s="185"/>
      <c r="V17" s="209">
        <f>IF(C17="",NA(),IF(OR(C17="Smelter not listed",C17="Smelter not yet identified"),MATCH($B17&amp;$D17,'Smelter Look-up'!$J:$J,0),MATCH($B17&amp;$C17,'Smelter Look-up'!$J:$J,0)))</f>
        <v>42</v>
      </c>
      <c r="X17" s="210">
        <f t="shared" si="3"/>
        <v>0</v>
      </c>
      <c r="AB17" s="211" t="str">
        <f t="shared" si="4"/>
        <v>GoldAugmont Enterprises Private Limited</v>
      </c>
    </row>
    <row r="18" spans="1:28" s="210" customFormat="1" ht="20.100000000000001" customHeight="1">
      <c r="A18" s="165"/>
      <c r="B18" s="166" t="s">
        <v>1087</v>
      </c>
      <c r="C18" s="170" t="s">
        <v>1179</v>
      </c>
      <c r="D18" s="213"/>
      <c r="E18" s="166" t="s">
        <v>15894</v>
      </c>
      <c r="F18" s="166" t="s">
        <v>637</v>
      </c>
      <c r="G18" s="166" t="s">
        <v>12764</v>
      </c>
      <c r="H18" s="167">
        <v>0</v>
      </c>
      <c r="I18" s="168" t="s">
        <v>1510</v>
      </c>
      <c r="J18" s="168" t="s">
        <v>1510</v>
      </c>
      <c r="K18" s="207"/>
      <c r="L18" s="207"/>
      <c r="M18" s="207"/>
      <c r="N18" s="207"/>
      <c r="O18" s="207"/>
      <c r="P18" s="169"/>
      <c r="Q18" s="208"/>
      <c r="R18" s="166" t="str">
        <f ca="1">IF(ISERROR($V18),"",OFFSET('Smelter Look-up'!$C$4,$V18-4,0)&amp;"")</f>
        <v>Aurubis AG, Hamburg</v>
      </c>
      <c r="S18" s="165" t="str">
        <f t="shared" ca="1" si="2"/>
        <v>DE</v>
      </c>
      <c r="T18" s="165" t="str">
        <f ca="1">IF(B18="","",IF(ISERROR(MATCH($J18,SorP!$B$1:$B$6261,0)),"",INDIRECT("'SorP'!$A$"&amp;MATCH($S18&amp;$J18,SorP!C:C,0))))</f>
        <v>DE-HH</v>
      </c>
      <c r="U18" s="185"/>
      <c r="V18" s="209">
        <f>IF(C18="",NA(),IF(OR(C18="Smelter not listed",C18="Smelter not yet identified"),MATCH($B18&amp;$D18,'Smelter Look-up'!$J:$J,0),MATCH($B18&amp;$C18,'Smelter Look-up'!$J:$J,0)))</f>
        <v>43</v>
      </c>
      <c r="X18" s="210">
        <f t="shared" si="3"/>
        <v>0</v>
      </c>
      <c r="AB18" s="211" t="str">
        <f t="shared" si="4"/>
        <v>GoldAurubis AG</v>
      </c>
    </row>
    <row r="19" spans="1:28" s="210" customFormat="1" ht="38.25">
      <c r="A19" s="165"/>
      <c r="B19" s="166" t="s">
        <v>1087</v>
      </c>
      <c r="C19" s="170" t="s">
        <v>2188</v>
      </c>
      <c r="D19" s="213"/>
      <c r="E19" s="166" t="s">
        <v>15906</v>
      </c>
      <c r="F19" s="166" t="s">
        <v>2189</v>
      </c>
      <c r="G19" s="166" t="s">
        <v>12764</v>
      </c>
      <c r="H19" s="167">
        <v>0</v>
      </c>
      <c r="I19" s="168" t="s">
        <v>2238</v>
      </c>
      <c r="J19" s="168" t="s">
        <v>14938</v>
      </c>
      <c r="K19" s="207"/>
      <c r="L19" s="207"/>
      <c r="M19" s="207"/>
      <c r="N19" s="207"/>
      <c r="O19" s="207"/>
      <c r="P19" s="169"/>
      <c r="Q19" s="208"/>
      <c r="R19" s="166" t="str">
        <f ca="1">IF(ISERROR($V19),"",OFFSET('Smelter Look-up'!$C$4,$V19-4,0)&amp;"")</f>
        <v>Bangalore Refinery</v>
      </c>
      <c r="S19" s="165" t="str">
        <f t="shared" ca="1" si="2"/>
        <v>IN</v>
      </c>
      <c r="T19" s="165" t="str">
        <f ca="1">IF(B19="","",IF(ISERROR(MATCH($J19,SorP!$B$1:$B$6261,0)),"",INDIRECT("'SorP'!$A$"&amp;MATCH($S19&amp;$J19,SorP!C:C,0))))</f>
        <v>IN-KA</v>
      </c>
      <c r="U19" s="185"/>
      <c r="V19" s="209">
        <f>IF(C19="",NA(),IF(OR(C19="Smelter not listed",C19="Smelter not yet identified"),MATCH($B19&amp;$D19,'Smelter Look-up'!$J:$J,0),MATCH($B19&amp;$C19,'Smelter Look-up'!$J:$J,0)))</f>
        <v>47</v>
      </c>
      <c r="X19" s="210">
        <f t="shared" si="3"/>
        <v>0</v>
      </c>
      <c r="AB19" s="211" t="str">
        <f t="shared" si="4"/>
        <v>GoldBangalore Refinery</v>
      </c>
    </row>
    <row r="20" spans="1:28" s="210" customFormat="1" ht="127.5">
      <c r="A20" s="165"/>
      <c r="B20" s="166" t="s">
        <v>1087</v>
      </c>
      <c r="C20" s="170" t="s">
        <v>864</v>
      </c>
      <c r="D20" s="213"/>
      <c r="E20" s="166" t="s">
        <v>15907</v>
      </c>
      <c r="F20" s="166" t="s">
        <v>638</v>
      </c>
      <c r="G20" s="166" t="s">
        <v>12764</v>
      </c>
      <c r="H20" s="167">
        <v>0</v>
      </c>
      <c r="I20" s="168" t="s">
        <v>2107</v>
      </c>
      <c r="J20" s="168" t="s">
        <v>9026</v>
      </c>
      <c r="K20" s="207"/>
      <c r="L20" s="207"/>
      <c r="M20" s="207"/>
      <c r="N20" s="207"/>
      <c r="O20" s="207"/>
      <c r="P20" s="169"/>
      <c r="Q20" s="208"/>
      <c r="R20" s="166" t="str">
        <f ca="1">IF(ISERROR($V20),"",OFFSET('Smelter Look-up'!$C$4,$V20-4,0)&amp;"")</f>
        <v>Bangko Sentral ng Pilipinas (Central Bank of the Philippines)</v>
      </c>
      <c r="S20" s="165" t="str">
        <f t="shared" ca="1" si="2"/>
        <v>PH</v>
      </c>
      <c r="T20" s="165" t="str">
        <f ca="1">IF(B20="","",IF(ISERROR(MATCH($J20,SorP!$B$1:$B$6261,0)),"",INDIRECT("'SorP'!$A$"&amp;MATCH($S20&amp;$J20,SorP!C:C,0))))</f>
        <v>PH-RIZ</v>
      </c>
      <c r="U20" s="185"/>
      <c r="V20" s="209">
        <f>IF(C20="",NA(),IF(OR(C20="Smelter not listed",C20="Smelter not yet identified"),MATCH($B20&amp;$D20,'Smelter Look-up'!$J:$J,0),MATCH($B20&amp;$C20,'Smelter Look-up'!$J:$J,0)))</f>
        <v>49</v>
      </c>
      <c r="X20" s="210">
        <f t="shared" si="3"/>
        <v>0</v>
      </c>
      <c r="AB20" s="211" t="str">
        <f t="shared" si="4"/>
        <v>GoldBangko Sentral ng Pilipinas (Central Bank of the Philippines)</v>
      </c>
    </row>
    <row r="21" spans="1:28" s="210" customFormat="1" ht="25.5">
      <c r="A21" s="165"/>
      <c r="B21" s="166" t="s">
        <v>1087</v>
      </c>
      <c r="C21" s="170" t="s">
        <v>15908</v>
      </c>
      <c r="D21" s="213"/>
      <c r="E21" s="166" t="s">
        <v>15909</v>
      </c>
      <c r="F21" s="166" t="s">
        <v>639</v>
      </c>
      <c r="G21" s="166" t="s">
        <v>12764</v>
      </c>
      <c r="H21" s="167">
        <v>0</v>
      </c>
      <c r="I21" s="168" t="s">
        <v>15910</v>
      </c>
      <c r="J21" s="168" t="s">
        <v>9850</v>
      </c>
      <c r="K21" s="207"/>
      <c r="L21" s="207"/>
      <c r="M21" s="207"/>
      <c r="N21" s="207"/>
      <c r="O21" s="207"/>
      <c r="P21" s="169"/>
      <c r="Q21" s="208"/>
      <c r="R21" s="166" t="str">
        <f ca="1">IF(ISERROR($V21),"",OFFSET('Smelter Look-up'!$C$4,$V21-4,0)&amp;"")</f>
        <v/>
      </c>
      <c r="S21" s="165" t="str">
        <f t="shared" ca="1" si="2"/>
        <v>SE</v>
      </c>
      <c r="T21" s="165" t="str">
        <f ca="1">IF(B21="","",IF(ISERROR(MATCH($J21,SorP!$B$1:$B$6261,0)),"",INDIRECT("'SorP'!$A$"&amp;MATCH($S21&amp;$J21,SorP!C:C,0))))</f>
        <v>SE-AC</v>
      </c>
      <c r="U21" s="185"/>
      <c r="V21" s="209" t="e">
        <f>IF(C21="",NA(),IF(OR(C21="Smelter not listed",C21="Smelter not yet identified"),MATCH($B21&amp;$D21,'Smelter Look-up'!$J:$J,0),MATCH($B21&amp;$C21,'Smelter Look-up'!$J:$J,0)))</f>
        <v>#N/A</v>
      </c>
      <c r="X21" s="210">
        <f t="shared" si="3"/>
        <v>0</v>
      </c>
      <c r="AB21" s="211" t="str">
        <f t="shared" si="4"/>
        <v>GoldBoliden AB</v>
      </c>
    </row>
    <row r="22" spans="1:28" s="210" customFormat="1" ht="51">
      <c r="A22" s="165"/>
      <c r="B22" s="166" t="s">
        <v>1087</v>
      </c>
      <c r="C22" s="170" t="s">
        <v>640</v>
      </c>
      <c r="D22" s="213"/>
      <c r="E22" s="166" t="s">
        <v>15894</v>
      </c>
      <c r="F22" s="166" t="s">
        <v>641</v>
      </c>
      <c r="G22" s="166" t="s">
        <v>12764</v>
      </c>
      <c r="H22" s="167">
        <v>0</v>
      </c>
      <c r="I22" s="168" t="s">
        <v>1498</v>
      </c>
      <c r="J22" s="168" t="s">
        <v>1499</v>
      </c>
      <c r="K22" s="207"/>
      <c r="L22" s="207"/>
      <c r="M22" s="207"/>
      <c r="N22" s="207"/>
      <c r="O22" s="207"/>
      <c r="P22" s="169"/>
      <c r="Q22" s="208"/>
      <c r="R22" s="166" t="str">
        <f ca="1">IF(ISERROR($V22),"",OFFSET('Smelter Look-up'!$C$4,$V22-4,0)&amp;"")</f>
        <v>C. Hafner GmbH + Co. KG</v>
      </c>
      <c r="S22" s="165" t="str">
        <f t="shared" ca="1" si="2"/>
        <v>DE</v>
      </c>
      <c r="T22" s="165" t="str">
        <f ca="1">IF(B22="","",IF(ISERROR(MATCH($J22,SorP!$B$1:$B$6261,0)),"",INDIRECT("'SorP'!$A$"&amp;MATCH($S22&amp;$J22,SorP!C:C,0))))</f>
        <v>DE-BW</v>
      </c>
      <c r="U22" s="185"/>
      <c r="V22" s="209">
        <f>IF(C22="",NA(),IF(OR(C22="Smelter not listed",C22="Smelter not yet identified"),MATCH($B22&amp;$D22,'Smelter Look-up'!$J:$J,0),MATCH($B22&amp;$C22,'Smelter Look-up'!$J:$J,0)))</f>
        <v>54</v>
      </c>
      <c r="X22" s="210">
        <f t="shared" si="3"/>
        <v>0</v>
      </c>
      <c r="AB22" s="211" t="str">
        <f t="shared" si="4"/>
        <v>GoldC. Hafner GmbH + Co. KG</v>
      </c>
    </row>
    <row r="23" spans="1:28" s="210" customFormat="1" ht="25.5">
      <c r="A23" s="165"/>
      <c r="B23" s="166" t="s">
        <v>1087</v>
      </c>
      <c r="C23" s="170" t="s">
        <v>865</v>
      </c>
      <c r="D23" s="213"/>
      <c r="E23" s="166" t="s">
        <v>15911</v>
      </c>
      <c r="F23" s="166" t="s">
        <v>642</v>
      </c>
      <c r="G23" s="166" t="s">
        <v>12764</v>
      </c>
      <c r="H23" s="167">
        <v>0</v>
      </c>
      <c r="I23" s="168" t="s">
        <v>1512</v>
      </c>
      <c r="J23" s="168" t="s">
        <v>1513</v>
      </c>
      <c r="K23" s="207"/>
      <c r="L23" s="207"/>
      <c r="M23" s="207"/>
      <c r="N23" s="207"/>
      <c r="O23" s="207"/>
      <c r="P23" s="169"/>
      <c r="Q23" s="208"/>
      <c r="R23" s="166" t="str">
        <f ca="1">IF(ISERROR($V23),"",OFFSET('Smelter Look-up'!$C$4,$V23-4,0)&amp;"")</f>
        <v>Caridad</v>
      </c>
      <c r="S23" s="165" t="str">
        <f t="shared" ca="1" si="2"/>
        <v>MX</v>
      </c>
      <c r="T23" s="165" t="str">
        <f ca="1">IF(B23="","",IF(ISERROR(MATCH($J23,SorP!$B$1:$B$6261,0)),"",INDIRECT("'SorP'!$A$"&amp;MATCH($S23&amp;$J23,SorP!C:C,0))))</f>
        <v>MX-SON</v>
      </c>
      <c r="U23" s="185"/>
      <c r="V23" s="209">
        <f>IF(C23="",NA(),IF(OR(C23="Smelter not listed",C23="Smelter not yet identified"),MATCH($B23&amp;$D23,'Smelter Look-up'!$J:$J,0),MATCH($B23&amp;$C23,'Smelter Look-up'!$J:$J,0)))</f>
        <v>55</v>
      </c>
      <c r="X23" s="210">
        <f t="shared" si="3"/>
        <v>0</v>
      </c>
      <c r="AB23" s="211" t="str">
        <f t="shared" si="4"/>
        <v>GoldCaridad</v>
      </c>
    </row>
    <row r="24" spans="1:28" s="210" customFormat="1" ht="89.25">
      <c r="A24" s="165"/>
      <c r="B24" s="166" t="s">
        <v>1087</v>
      </c>
      <c r="C24" s="170" t="s">
        <v>2144</v>
      </c>
      <c r="D24" s="213"/>
      <c r="E24" s="166" t="s">
        <v>15901</v>
      </c>
      <c r="F24" s="166" t="s">
        <v>643</v>
      </c>
      <c r="G24" s="166" t="s">
        <v>12764</v>
      </c>
      <c r="H24" s="167">
        <v>0</v>
      </c>
      <c r="I24" s="168" t="s">
        <v>1514</v>
      </c>
      <c r="J24" s="168" t="s">
        <v>1515</v>
      </c>
      <c r="K24" s="207"/>
      <c r="L24" s="207"/>
      <c r="M24" s="207"/>
      <c r="N24" s="207"/>
      <c r="O24" s="207"/>
      <c r="P24" s="169"/>
      <c r="Q24" s="208"/>
      <c r="R24" s="166" t="str">
        <f ca="1">IF(ISERROR($V24),"",OFFSET('Smelter Look-up'!$C$4,$V24-4,0)&amp;"")</f>
        <v>Glencore Canada Corporation - CCR Refinery</v>
      </c>
      <c r="S24" s="165" t="str">
        <f t="shared" ca="1" si="2"/>
        <v>CA</v>
      </c>
      <c r="T24" s="165" t="str">
        <f ca="1">IF(B24="","",IF(ISERROR(MATCH($J24,SorP!$B$1:$B$6261,0)),"",INDIRECT("'SorP'!$A$"&amp;MATCH($S24&amp;$J24,SorP!C:C,0))))</f>
        <v>CA-QC</v>
      </c>
      <c r="U24" s="185"/>
      <c r="V24" s="209">
        <f>IF(C24="",NA(),IF(OR(C24="Smelter not listed",C24="Smelter not yet identified"),MATCH($B24&amp;$D24,'Smelter Look-up'!$J:$J,0),MATCH($B24&amp;$C24,'Smelter Look-up'!$J:$J,0)))</f>
        <v>57</v>
      </c>
      <c r="X24" s="210">
        <f t="shared" si="3"/>
        <v>0</v>
      </c>
      <c r="AB24" s="211" t="str">
        <f t="shared" si="4"/>
        <v>GoldCCR Refinery - Glencore Canada Corporation</v>
      </c>
    </row>
    <row r="25" spans="1:28" s="210" customFormat="1" ht="51">
      <c r="A25" s="165"/>
      <c r="B25" s="166" t="s">
        <v>1087</v>
      </c>
      <c r="C25" s="170" t="s">
        <v>2383</v>
      </c>
      <c r="D25" s="213"/>
      <c r="E25" s="166" t="s">
        <v>15899</v>
      </c>
      <c r="F25" s="166" t="s">
        <v>644</v>
      </c>
      <c r="G25" s="166" t="s">
        <v>12764</v>
      </c>
      <c r="H25" s="167">
        <v>0</v>
      </c>
      <c r="I25" s="168" t="s">
        <v>1518</v>
      </c>
      <c r="J25" s="168" t="s">
        <v>1519</v>
      </c>
      <c r="K25" s="207"/>
      <c r="L25" s="207"/>
      <c r="M25" s="207"/>
      <c r="N25" s="207"/>
      <c r="O25" s="207"/>
      <c r="P25" s="169"/>
      <c r="Q25" s="208"/>
      <c r="R25" s="166" t="str">
        <f ca="1">IF(ISERROR($V25),"",OFFSET('Smelter Look-up'!$C$4,$V25-4,0)&amp;"")</f>
        <v>Cendres + Metaux S.A.</v>
      </c>
      <c r="S25" s="165" t="str">
        <f t="shared" ca="1" si="2"/>
        <v>CH</v>
      </c>
      <c r="T25" s="165" t="str">
        <f ca="1">IF(B25="","",IF(ISERROR(MATCH($J25,SorP!$B$1:$B$6261,0)),"",INDIRECT("'SorP'!$A$"&amp;MATCH($S25&amp;$J25,SorP!C:C,0))))</f>
        <v>CH-BE</v>
      </c>
      <c r="U25" s="185"/>
      <c r="V25" s="209">
        <f>IF(C25="",NA(),IF(OR(C25="Smelter not listed",C25="Smelter not yet identified"),MATCH($B25&amp;$D25,'Smelter Look-up'!$J:$J,0),MATCH($B25&amp;$C25,'Smelter Look-up'!$J:$J,0)))</f>
        <v>59</v>
      </c>
      <c r="X25" s="210">
        <f t="shared" si="3"/>
        <v>0</v>
      </c>
      <c r="AB25" s="211" t="str">
        <f t="shared" si="4"/>
        <v>GoldCendres + Metaux S.A.</v>
      </c>
    </row>
    <row r="26" spans="1:28" s="210" customFormat="1" ht="51">
      <c r="A26" s="165"/>
      <c r="B26" s="166" t="s">
        <v>1087</v>
      </c>
      <c r="C26" s="170" t="s">
        <v>13271</v>
      </c>
      <c r="D26" s="213"/>
      <c r="E26" s="166" t="s">
        <v>15906</v>
      </c>
      <c r="F26" s="166" t="s">
        <v>13272</v>
      </c>
      <c r="G26" s="166" t="s">
        <v>12764</v>
      </c>
      <c r="H26" s="167">
        <v>0</v>
      </c>
      <c r="I26" s="168" t="s">
        <v>13316</v>
      </c>
      <c r="J26" s="168" t="s">
        <v>6015</v>
      </c>
      <c r="K26" s="207"/>
      <c r="L26" s="207"/>
      <c r="M26" s="207"/>
      <c r="N26" s="207"/>
      <c r="O26" s="207"/>
      <c r="P26" s="169"/>
      <c r="Q26" s="208"/>
      <c r="R26" s="166" t="str">
        <f ca="1">IF(ISERROR($V26),"",OFFSET('Smelter Look-up'!$C$4,$V26-4,0)&amp;"")</f>
        <v>CGR Metalloys Pvt Ltd.</v>
      </c>
      <c r="S26" s="165" t="str">
        <f t="shared" ca="1" si="2"/>
        <v>IN</v>
      </c>
      <c r="T26" s="165" t="str">
        <f ca="1">IF(B26="","",IF(ISERROR(MATCH($J26,SorP!$B$1:$B$6261,0)),"",INDIRECT("'SorP'!$A$"&amp;MATCH($S26&amp;$J26,SorP!C:C,0))))</f>
        <v>IN-KL</v>
      </c>
      <c r="U26" s="185"/>
      <c r="V26" s="209">
        <f>IF(C26="",NA(),IF(OR(C26="Smelter not listed",C26="Smelter not yet identified"),MATCH($B26&amp;$D26,'Smelter Look-up'!$J:$J,0),MATCH($B26&amp;$C26,'Smelter Look-up'!$J:$J,0)))</f>
        <v>62</v>
      </c>
      <c r="X26" s="210">
        <f t="shared" si="3"/>
        <v>0</v>
      </c>
      <c r="AB26" s="211" t="str">
        <f t="shared" si="4"/>
        <v>GoldCGR Metalloys Pvt Ltd.</v>
      </c>
    </row>
    <row r="27" spans="1:28" s="210" customFormat="1" ht="38.25">
      <c r="A27" s="165"/>
      <c r="B27" s="166" t="s">
        <v>1087</v>
      </c>
      <c r="C27" s="170" t="s">
        <v>50</v>
      </c>
      <c r="D27" s="213"/>
      <c r="E27" s="166" t="s">
        <v>15892</v>
      </c>
      <c r="F27" s="166" t="s">
        <v>645</v>
      </c>
      <c r="G27" s="166" t="s">
        <v>12764</v>
      </c>
      <c r="H27" s="167">
        <v>0</v>
      </c>
      <c r="I27" s="168" t="s">
        <v>1522</v>
      </c>
      <c r="J27" s="168" t="s">
        <v>6296</v>
      </c>
      <c r="K27" s="207"/>
      <c r="L27" s="207"/>
      <c r="M27" s="207"/>
      <c r="N27" s="207"/>
      <c r="O27" s="207"/>
      <c r="P27" s="169"/>
      <c r="Q27" s="208"/>
      <c r="R27" s="166" t="str">
        <f ca="1">IF(ISERROR($V27),"",OFFSET('Smelter Look-up'!$C$4,$V27-4,0)&amp;"")</f>
        <v>Chimet S.p.A.</v>
      </c>
      <c r="S27" s="165" t="str">
        <f t="shared" ca="1" si="2"/>
        <v>IT</v>
      </c>
      <c r="T27" s="165" t="str">
        <f ca="1">IF(B27="","",IF(ISERROR(MATCH($J27,SorP!$B$1:$B$6261,0)),"",INDIRECT("'SorP'!$A$"&amp;MATCH($S27&amp;$J27,SorP!C:C,0))))</f>
        <v>IT-52</v>
      </c>
      <c r="U27" s="185"/>
      <c r="V27" s="209">
        <f>IF(C27="",NA(),IF(OR(C27="Smelter not listed",C27="Smelter not yet identified"),MATCH($B27&amp;$D27,'Smelter Look-up'!$J:$J,0),MATCH($B27&amp;$C27,'Smelter Look-up'!$J:$J,0)))</f>
        <v>67</v>
      </c>
      <c r="X27" s="210">
        <f t="shared" si="3"/>
        <v>0</v>
      </c>
      <c r="AB27" s="211" t="str">
        <f t="shared" si="4"/>
        <v>GoldChimet S.p.A.</v>
      </c>
    </row>
    <row r="28" spans="1:28" s="210" customFormat="1" ht="38.25">
      <c r="A28" s="165"/>
      <c r="B28" s="166" t="s">
        <v>1087</v>
      </c>
      <c r="C28" s="170" t="s">
        <v>522</v>
      </c>
      <c r="D28" s="213"/>
      <c r="E28" s="166" t="s">
        <v>15895</v>
      </c>
      <c r="F28" s="166" t="s">
        <v>646</v>
      </c>
      <c r="G28" s="166" t="s">
        <v>12764</v>
      </c>
      <c r="H28" s="167">
        <v>0</v>
      </c>
      <c r="I28" s="168" t="s">
        <v>1523</v>
      </c>
      <c r="J28" s="168" t="s">
        <v>1497</v>
      </c>
      <c r="K28" s="207"/>
      <c r="L28" s="207"/>
      <c r="M28" s="207"/>
      <c r="N28" s="207"/>
      <c r="O28" s="207"/>
      <c r="P28" s="169"/>
      <c r="Q28" s="208"/>
      <c r="R28" s="166" t="str">
        <f ca="1">IF(ISERROR($V28),"",OFFSET('Smelter Look-up'!$C$4,$V28-4,0)&amp;"")</f>
        <v>Chugai Mining</v>
      </c>
      <c r="S28" s="165" t="str">
        <f t="shared" ca="1" si="2"/>
        <v>JP</v>
      </c>
      <c r="T28" s="165" t="str">
        <f ca="1">IF(B28="","",IF(ISERROR(MATCH($J28,SorP!$B$1:$B$6261,0)),"",INDIRECT("'SorP'!$A$"&amp;MATCH($S28&amp;$J28,SorP!C:C,0))))</f>
        <v>JP-13</v>
      </c>
      <c r="U28" s="185"/>
      <c r="V28" s="209">
        <f>IF(C28="",NA(),IF(OR(C28="Smelter not listed",C28="Smelter not yet identified"),MATCH($B28&amp;$D28,'Smelter Look-up'!$J:$J,0),MATCH($B28&amp;$C28,'Smelter Look-up'!$J:$J,0)))</f>
        <v>70</v>
      </c>
      <c r="X28" s="210">
        <f t="shared" si="3"/>
        <v>0</v>
      </c>
      <c r="AB28" s="211" t="str">
        <f t="shared" si="4"/>
        <v>GoldChugai Mining</v>
      </c>
    </row>
    <row r="29" spans="1:28" s="210" customFormat="1" ht="89.25">
      <c r="A29" s="165"/>
      <c r="B29" s="166" t="s">
        <v>1087</v>
      </c>
      <c r="C29" s="170" t="s">
        <v>2327</v>
      </c>
      <c r="D29" s="213"/>
      <c r="E29" s="166" t="s">
        <v>15894</v>
      </c>
      <c r="F29" s="166" t="s">
        <v>2328</v>
      </c>
      <c r="G29" s="166" t="s">
        <v>12764</v>
      </c>
      <c r="H29" s="167">
        <v>0</v>
      </c>
      <c r="I29" s="168" t="s">
        <v>1498</v>
      </c>
      <c r="J29" s="168" t="s">
        <v>1499</v>
      </c>
      <c r="K29" s="207"/>
      <c r="L29" s="207"/>
      <c r="M29" s="207"/>
      <c r="N29" s="207"/>
      <c r="O29" s="207"/>
      <c r="P29" s="169"/>
      <c r="Q29" s="208"/>
      <c r="R29" s="166" t="str">
        <f ca="1">IF(ISERROR($V29),"",OFFSET('Smelter Look-up'!$C$4,$V29-4,0)&amp;"")</f>
        <v>Degussa Sonne / Mond Goldhandel GmbH</v>
      </c>
      <c r="S29" s="165" t="str">
        <f t="shared" ca="1" si="2"/>
        <v>DE</v>
      </c>
      <c r="T29" s="165" t="str">
        <f ca="1">IF(B29="","",IF(ISERROR(MATCH($J29,SorP!$B$1:$B$6261,0)),"",INDIRECT("'SorP'!$A$"&amp;MATCH($S29&amp;$J29,SorP!C:C,0))))</f>
        <v>DE-BW</v>
      </c>
      <c r="U29" s="185"/>
      <c r="V29" s="209">
        <f>IF(C29="",NA(),IF(OR(C29="Smelter not listed",C29="Smelter not yet identified"),MATCH($B29&amp;$D29,'Smelter Look-up'!$J:$J,0),MATCH($B29&amp;$C29,'Smelter Look-up'!$J:$J,0)))</f>
        <v>74</v>
      </c>
      <c r="X29" s="210">
        <f t="shared" si="3"/>
        <v>0</v>
      </c>
      <c r="AB29" s="211" t="str">
        <f t="shared" si="4"/>
        <v>GoldDegussa Sonne / Mond Goldhandel GmbH</v>
      </c>
    </row>
    <row r="30" spans="1:28" s="210" customFormat="1" ht="51">
      <c r="A30" s="165"/>
      <c r="B30" s="166" t="s">
        <v>1087</v>
      </c>
      <c r="C30" s="170" t="s">
        <v>14846</v>
      </c>
      <c r="D30" s="213"/>
      <c r="E30" s="166" t="s">
        <v>15912</v>
      </c>
      <c r="F30" s="166" t="s">
        <v>14847</v>
      </c>
      <c r="G30" s="166" t="s">
        <v>12764</v>
      </c>
      <c r="H30" s="167">
        <v>0</v>
      </c>
      <c r="I30" s="168" t="s">
        <v>14848</v>
      </c>
      <c r="J30" s="168" t="s">
        <v>13130</v>
      </c>
      <c r="K30" s="207"/>
      <c r="L30" s="207"/>
      <c r="M30" s="207"/>
      <c r="N30" s="207"/>
      <c r="O30" s="207"/>
      <c r="P30" s="169"/>
      <c r="Q30" s="208"/>
      <c r="R30" s="166" t="str">
        <f ca="1">IF(ISERROR($V30),"",OFFSET('Smelter Look-up'!$C$4,$V30-4,0)&amp;"")</f>
        <v>Dongwu Gold Group</v>
      </c>
      <c r="S30" s="165" t="str">
        <f t="shared" ca="1" si="2"/>
        <v>CN</v>
      </c>
      <c r="T30" s="165" t="str">
        <f ca="1">IF(B30="","",IF(ISERROR(MATCH($J30,SorP!$B$1:$B$6261,0)),"",INDIRECT("'SorP'!$A$"&amp;MATCH($S30&amp;$J30,SorP!C:C,0))))</f>
        <v>CN-JS</v>
      </c>
      <c r="U30" s="185"/>
      <c r="V30" s="209">
        <f>IF(C30="",NA(),IF(OR(C30="Smelter not listed",C30="Smelter not yet identified"),MATCH($B30&amp;$D30,'Smelter Look-up'!$J:$J,0),MATCH($B30&amp;$C30,'Smelter Look-up'!$J:$J,0)))</f>
        <v>77</v>
      </c>
      <c r="X30" s="210">
        <f t="shared" si="3"/>
        <v>0</v>
      </c>
      <c r="AB30" s="211" t="str">
        <f t="shared" si="4"/>
        <v>GoldDongwu Gold Group</v>
      </c>
    </row>
    <row r="31" spans="1:28" s="210" customFormat="1" ht="25.5">
      <c r="A31" s="165"/>
      <c r="B31" s="166" t="s">
        <v>1087</v>
      </c>
      <c r="C31" s="170" t="s">
        <v>866</v>
      </c>
      <c r="D31" s="213"/>
      <c r="E31" s="166" t="s">
        <v>15895</v>
      </c>
      <c r="F31" s="166" t="s">
        <v>650</v>
      </c>
      <c r="G31" s="166" t="s">
        <v>12764</v>
      </c>
      <c r="H31" s="167">
        <v>0</v>
      </c>
      <c r="I31" s="168" t="s">
        <v>1526</v>
      </c>
      <c r="J31" s="168" t="s">
        <v>1527</v>
      </c>
      <c r="K31" s="207"/>
      <c r="L31" s="207"/>
      <c r="M31" s="207"/>
      <c r="N31" s="207"/>
      <c r="O31" s="207"/>
      <c r="P31" s="169"/>
      <c r="Q31" s="208"/>
      <c r="R31" s="166" t="str">
        <f ca="1">IF(ISERROR($V31),"",OFFSET('Smelter Look-up'!$C$4,$V31-4,0)&amp;"")</f>
        <v>Dowa</v>
      </c>
      <c r="S31" s="165" t="str">
        <f t="shared" ca="1" si="2"/>
        <v>JP</v>
      </c>
      <c r="T31" s="165" t="str">
        <f ca="1">IF(B31="","",IF(ISERROR(MATCH($J31,SorP!$B$1:$B$6261,0)),"",INDIRECT("'SorP'!$A$"&amp;MATCH($S31&amp;$J31,SorP!C:C,0))))</f>
        <v>JP-05</v>
      </c>
      <c r="U31" s="185"/>
      <c r="V31" s="209">
        <f>IF(C31="",NA(),IF(OR(C31="Smelter not listed",C31="Smelter not yet identified"),MATCH($B31&amp;$D31,'Smelter Look-up'!$J:$J,0),MATCH($B31&amp;$C31,'Smelter Look-up'!$J:$J,0)))</f>
        <v>79</v>
      </c>
      <c r="X31" s="210">
        <f t="shared" si="3"/>
        <v>0</v>
      </c>
      <c r="AB31" s="211" t="str">
        <f t="shared" si="4"/>
        <v>GoldDowa</v>
      </c>
    </row>
    <row r="32" spans="1:28" s="210" customFormat="1" ht="89.25">
      <c r="A32" s="165"/>
      <c r="B32" s="166" t="s">
        <v>1087</v>
      </c>
      <c r="C32" s="170" t="s">
        <v>13321</v>
      </c>
      <c r="D32" s="213"/>
      <c r="E32" s="166" t="s">
        <v>15895</v>
      </c>
      <c r="F32" s="166" t="s">
        <v>382</v>
      </c>
      <c r="G32" s="166" t="s">
        <v>12764</v>
      </c>
      <c r="H32" s="167">
        <v>0</v>
      </c>
      <c r="I32" s="168" t="s">
        <v>1531</v>
      </c>
      <c r="J32" s="168" t="s">
        <v>1532</v>
      </c>
      <c r="K32" s="207"/>
      <c r="L32" s="207"/>
      <c r="M32" s="207"/>
      <c r="N32" s="207"/>
      <c r="O32" s="207"/>
      <c r="P32" s="169"/>
      <c r="Q32" s="208"/>
      <c r="R32" s="166" t="str">
        <f ca="1">IF(ISERROR($V32),"",OFFSET('Smelter Look-up'!$C$4,$V32-4,0)&amp;"")</f>
        <v>Eco-System Recycling Co., Ltd. East Plant</v>
      </c>
      <c r="S32" s="165" t="str">
        <f t="shared" ca="1" si="2"/>
        <v>JP</v>
      </c>
      <c r="T32" s="165" t="str">
        <f ca="1">IF(B32="","",IF(ISERROR(MATCH($J32,SorP!$B$1:$B$6261,0)),"",INDIRECT("'SorP'!$A$"&amp;MATCH($S32&amp;$J32,SorP!C:C,0))))</f>
        <v>JP-11</v>
      </c>
      <c r="U32" s="185"/>
      <c r="V32" s="209">
        <f>IF(C32="",NA(),IF(OR(C32="Smelter not listed",C32="Smelter not yet identified"),MATCH($B32&amp;$D32,'Smelter Look-up'!$J:$J,0),MATCH($B32&amp;$C32,'Smelter Look-up'!$J:$J,0)))</f>
        <v>84</v>
      </c>
      <c r="X32" s="210">
        <f t="shared" si="3"/>
        <v>0</v>
      </c>
      <c r="AB32" s="211" t="str">
        <f t="shared" si="4"/>
        <v>GoldEco-System Recycling Co., Ltd. East Plant</v>
      </c>
    </row>
    <row r="33" spans="1:28" s="210" customFormat="1" ht="89.25">
      <c r="A33" s="165"/>
      <c r="B33" s="166" t="s">
        <v>1087</v>
      </c>
      <c r="C33" s="170" t="s">
        <v>13322</v>
      </c>
      <c r="D33" s="213"/>
      <c r="E33" s="166" t="s">
        <v>15895</v>
      </c>
      <c r="F33" s="166" t="s">
        <v>13342</v>
      </c>
      <c r="G33" s="166" t="s">
        <v>12764</v>
      </c>
      <c r="H33" s="167">
        <v>0</v>
      </c>
      <c r="I33" s="168" t="s">
        <v>13356</v>
      </c>
      <c r="J33" s="168" t="s">
        <v>1527</v>
      </c>
      <c r="K33" s="207"/>
      <c r="L33" s="207"/>
      <c r="M33" s="207"/>
      <c r="N33" s="207"/>
      <c r="O33" s="207"/>
      <c r="P33" s="169"/>
      <c r="Q33" s="208"/>
      <c r="R33" s="166" t="str">
        <f ca="1">IF(ISERROR($V33),"",OFFSET('Smelter Look-up'!$C$4,$V33-4,0)&amp;"")</f>
        <v>Eco-System Recycling Co., Ltd. North Plant</v>
      </c>
      <c r="S33" s="165" t="str">
        <f t="shared" ca="1" si="2"/>
        <v>JP</v>
      </c>
      <c r="T33" s="165" t="str">
        <f ca="1">IF(B33="","",IF(ISERROR(MATCH($J33,SorP!$B$1:$B$6261,0)),"",INDIRECT("'SorP'!$A$"&amp;MATCH($S33&amp;$J33,SorP!C:C,0))))</f>
        <v>JP-05</v>
      </c>
      <c r="U33" s="185"/>
      <c r="V33" s="209">
        <f>IF(C33="",NA(),IF(OR(C33="Smelter not listed",C33="Smelter not yet identified"),MATCH($B33&amp;$D33,'Smelter Look-up'!$J:$J,0),MATCH($B33&amp;$C33,'Smelter Look-up'!$J:$J,0)))</f>
        <v>85</v>
      </c>
      <c r="X33" s="210">
        <f t="shared" si="3"/>
        <v>0</v>
      </c>
      <c r="AB33" s="211" t="str">
        <f t="shared" si="4"/>
        <v>GoldEco-System Recycling Co., Ltd. North Plant</v>
      </c>
    </row>
    <row r="34" spans="1:28" s="210" customFormat="1" ht="89.25">
      <c r="A34" s="165"/>
      <c r="B34" s="166" t="s">
        <v>1087</v>
      </c>
      <c r="C34" s="170" t="s">
        <v>13323</v>
      </c>
      <c r="D34" s="213"/>
      <c r="E34" s="166" t="s">
        <v>15895</v>
      </c>
      <c r="F34" s="166" t="s">
        <v>13343</v>
      </c>
      <c r="G34" s="166" t="s">
        <v>12764</v>
      </c>
      <c r="H34" s="167">
        <v>0</v>
      </c>
      <c r="I34" s="168" t="s">
        <v>6513</v>
      </c>
      <c r="J34" s="168" t="s">
        <v>6513</v>
      </c>
      <c r="K34" s="207"/>
      <c r="L34" s="207"/>
      <c r="M34" s="207"/>
      <c r="N34" s="207"/>
      <c r="O34" s="207"/>
      <c r="P34" s="169"/>
      <c r="Q34" s="208"/>
      <c r="R34" s="166" t="str">
        <f ca="1">IF(ISERROR($V34),"",OFFSET('Smelter Look-up'!$C$4,$V34-4,0)&amp;"")</f>
        <v>Eco-System Recycling Co., Ltd. West Plant</v>
      </c>
      <c r="S34" s="165" t="str">
        <f t="shared" ca="1" si="2"/>
        <v>JP</v>
      </c>
      <c r="T34" s="165" t="str">
        <f ca="1">IF(B34="","",IF(ISERROR(MATCH($J34,SorP!$B$1:$B$6261,0)),"",INDIRECT("'SorP'!$A$"&amp;MATCH($S34&amp;$J34,SorP!C:C,0))))</f>
        <v>JP-33</v>
      </c>
      <c r="U34" s="185"/>
      <c r="V34" s="209">
        <f>IF(C34="",NA(),IF(OR(C34="Smelter not listed",C34="Smelter not yet identified"),MATCH($B34&amp;$D34,'Smelter Look-up'!$J:$J,0),MATCH($B34&amp;$C34,'Smelter Look-up'!$J:$J,0)))</f>
        <v>86</v>
      </c>
      <c r="X34" s="210">
        <f t="shared" si="3"/>
        <v>0</v>
      </c>
      <c r="AB34" s="211" t="str">
        <f t="shared" si="4"/>
        <v>GoldEco-System Recycling Co., Ltd. West Plant</v>
      </c>
    </row>
    <row r="35" spans="1:28" s="210" customFormat="1" ht="89.25">
      <c r="A35" s="165"/>
      <c r="B35" s="166" t="s">
        <v>1087</v>
      </c>
      <c r="C35" s="170" t="s">
        <v>14493</v>
      </c>
      <c r="D35" s="213"/>
      <c r="E35" s="166" t="s">
        <v>15906</v>
      </c>
      <c r="F35" s="166" t="s">
        <v>14494</v>
      </c>
      <c r="G35" s="166" t="s">
        <v>12764</v>
      </c>
      <c r="H35" s="167">
        <v>0</v>
      </c>
      <c r="I35" s="168" t="s">
        <v>14547</v>
      </c>
      <c r="J35" s="168" t="s">
        <v>14943</v>
      </c>
      <c r="K35" s="207"/>
      <c r="L35" s="207"/>
      <c r="M35" s="207"/>
      <c r="N35" s="207"/>
      <c r="O35" s="207"/>
      <c r="P35" s="169"/>
      <c r="Q35" s="208"/>
      <c r="R35" s="166" t="str">
        <f ca="1">IF(ISERROR($V35),"",OFFSET('Smelter Look-up'!$C$4,$V35-4,0)&amp;"")</f>
        <v>Emerald Jewel Industry India Limited (Unit 1)</v>
      </c>
      <c r="S35" s="165" t="str">
        <f t="shared" ca="1" si="2"/>
        <v>IN</v>
      </c>
      <c r="T35" s="165" t="str">
        <f ca="1">IF(B35="","",IF(ISERROR(MATCH($J35,SorP!$B$1:$B$6261,0)),"",INDIRECT("'SorP'!$A$"&amp;MATCH($S35&amp;$J35,SorP!C:C,0))))</f>
        <v>IN-TN</v>
      </c>
      <c r="U35" s="185"/>
      <c r="V35" s="209">
        <f>IF(C35="",NA(),IF(OR(C35="Smelter not listed",C35="Smelter not yet identified"),MATCH($B35&amp;$D35,'Smelter Look-up'!$J:$J,0),MATCH($B35&amp;$C35,'Smelter Look-up'!$J:$J,0)))</f>
        <v>90</v>
      </c>
      <c r="X35" s="210">
        <f t="shared" si="3"/>
        <v>0</v>
      </c>
      <c r="AB35" s="211" t="str">
        <f t="shared" si="4"/>
        <v>GoldEmerald Jewel Industry India Limited (Unit 1)</v>
      </c>
    </row>
    <row r="36" spans="1:28" s="210" customFormat="1" ht="89.25">
      <c r="A36" s="165"/>
      <c r="B36" s="166" t="s">
        <v>1087</v>
      </c>
      <c r="C36" s="170" t="s">
        <v>14495</v>
      </c>
      <c r="D36" s="213"/>
      <c r="E36" s="166" t="s">
        <v>15906</v>
      </c>
      <c r="F36" s="166" t="s">
        <v>14496</v>
      </c>
      <c r="G36" s="166" t="s">
        <v>12764</v>
      </c>
      <c r="H36" s="167">
        <v>0</v>
      </c>
      <c r="I36" s="168" t="s">
        <v>14547</v>
      </c>
      <c r="J36" s="168" t="s">
        <v>14943</v>
      </c>
      <c r="K36" s="207"/>
      <c r="L36" s="207"/>
      <c r="M36" s="207"/>
      <c r="N36" s="207"/>
      <c r="O36" s="207"/>
      <c r="P36" s="169"/>
      <c r="Q36" s="208"/>
      <c r="R36" s="166" t="str">
        <f ca="1">IF(ISERROR($V36),"",OFFSET('Smelter Look-up'!$C$4,$V36-4,0)&amp;"")</f>
        <v>Emerald Jewel Industry India Limited (Unit 2)</v>
      </c>
      <c r="S36" s="165" t="str">
        <f t="shared" ca="1" si="2"/>
        <v>IN</v>
      </c>
      <c r="T36" s="165" t="str">
        <f ca="1">IF(B36="","",IF(ISERROR(MATCH($J36,SorP!$B$1:$B$6261,0)),"",INDIRECT("'SorP'!$A$"&amp;MATCH($S36&amp;$J36,SorP!C:C,0))))</f>
        <v>IN-TN</v>
      </c>
      <c r="U36" s="185"/>
      <c r="V36" s="209">
        <f>IF(C36="",NA(),IF(OR(C36="Smelter not listed",C36="Smelter not yet identified"),MATCH($B36&amp;$D36,'Smelter Look-up'!$J:$J,0),MATCH($B36&amp;$C36,'Smelter Look-up'!$J:$J,0)))</f>
        <v>91</v>
      </c>
      <c r="X36" s="210">
        <f t="shared" si="3"/>
        <v>0</v>
      </c>
      <c r="AB36" s="211" t="str">
        <f t="shared" si="4"/>
        <v>GoldEmerald Jewel Industry India Limited (Unit 2)</v>
      </c>
    </row>
    <row r="37" spans="1:28" s="210" customFormat="1" ht="89.25">
      <c r="A37" s="165"/>
      <c r="B37" s="166" t="s">
        <v>1087</v>
      </c>
      <c r="C37" s="170" t="s">
        <v>14497</v>
      </c>
      <c r="D37" s="213"/>
      <c r="E37" s="166" t="s">
        <v>15906</v>
      </c>
      <c r="F37" s="166" t="s">
        <v>14498</v>
      </c>
      <c r="G37" s="166" t="s">
        <v>12764</v>
      </c>
      <c r="H37" s="167">
        <v>0</v>
      </c>
      <c r="I37" s="168" t="s">
        <v>14547</v>
      </c>
      <c r="J37" s="168" t="s">
        <v>14943</v>
      </c>
      <c r="K37" s="207"/>
      <c r="L37" s="207"/>
      <c r="M37" s="207"/>
      <c r="N37" s="207"/>
      <c r="O37" s="207"/>
      <c r="P37" s="169"/>
      <c r="Q37" s="208"/>
      <c r="R37" s="166" t="str">
        <f ca="1">IF(ISERROR($V37),"",OFFSET('Smelter Look-up'!$C$4,$V37-4,0)&amp;"")</f>
        <v>Emerald Jewel Industry India Limited (Unit 3)</v>
      </c>
      <c r="S37" s="165" t="str">
        <f t="shared" ca="1" si="2"/>
        <v>IN</v>
      </c>
      <c r="T37" s="165" t="str">
        <f ca="1">IF(B37="","",IF(ISERROR(MATCH($J37,SorP!$B$1:$B$6261,0)),"",INDIRECT("'SorP'!$A$"&amp;MATCH($S37&amp;$J37,SorP!C:C,0))))</f>
        <v>IN-TN</v>
      </c>
      <c r="U37" s="185"/>
      <c r="V37" s="209">
        <f>IF(C37="",NA(),IF(OR(C37="Smelter not listed",C37="Smelter not yet identified"),MATCH($B37&amp;$D37,'Smelter Look-up'!$J:$J,0),MATCH($B37&amp;$C37,'Smelter Look-up'!$J:$J,0)))</f>
        <v>92</v>
      </c>
      <c r="X37" s="210">
        <f t="shared" si="3"/>
        <v>0</v>
      </c>
      <c r="AB37" s="211" t="str">
        <f t="shared" si="4"/>
        <v>GoldEmerald Jewel Industry India Limited (Unit 3)</v>
      </c>
    </row>
    <row r="38" spans="1:28" s="210" customFormat="1" ht="89.25">
      <c r="A38" s="165"/>
      <c r="B38" s="166" t="s">
        <v>1087</v>
      </c>
      <c r="C38" s="170" t="s">
        <v>14499</v>
      </c>
      <c r="D38" s="213"/>
      <c r="E38" s="166" t="s">
        <v>15906</v>
      </c>
      <c r="F38" s="166" t="s">
        <v>14500</v>
      </c>
      <c r="G38" s="166" t="s">
        <v>12764</v>
      </c>
      <c r="H38" s="167">
        <v>0</v>
      </c>
      <c r="I38" s="168" t="s">
        <v>14547</v>
      </c>
      <c r="J38" s="168" t="s">
        <v>14943</v>
      </c>
      <c r="K38" s="207"/>
      <c r="L38" s="207"/>
      <c r="M38" s="207"/>
      <c r="N38" s="207"/>
      <c r="O38" s="207"/>
      <c r="P38" s="169"/>
      <c r="Q38" s="208"/>
      <c r="R38" s="166" t="str">
        <f ca="1">IF(ISERROR($V38),"",OFFSET('Smelter Look-up'!$C$4,$V38-4,0)&amp;"")</f>
        <v>Emerald Jewel Industry India Limited (Unit 4)</v>
      </c>
      <c r="S38" s="165" t="str">
        <f t="shared" ref="S38:S68" ca="1" si="5">IF(B38="","",IF(ISERROR(MATCH($E38,CL,0)),"Unknown",INDIRECT("'C'!$A$"&amp;MATCH($E38,CL,0)+1)))</f>
        <v>IN</v>
      </c>
      <c r="T38" s="165" t="str">
        <f ca="1">IF(B38="","",IF(ISERROR(MATCH($J38,SorP!$B$1:$B$6261,0)),"",INDIRECT("'SorP'!$A$"&amp;MATCH($S38&amp;$J38,SorP!C:C,0))))</f>
        <v>IN-TN</v>
      </c>
      <c r="U38" s="185"/>
      <c r="V38" s="209">
        <f>IF(C38="",NA(),IF(OR(C38="Smelter not listed",C38="Smelter not yet identified"),MATCH($B38&amp;$D38,'Smelter Look-up'!$J:$J,0),MATCH($B38&amp;$C38,'Smelter Look-up'!$J:$J,0)))</f>
        <v>93</v>
      </c>
      <c r="X38" s="210">
        <f t="shared" ref="X38:X68" si="6">IF(AND(C38="Smelter not listed",OR(LEN(D38)=0,LEN(E38)=0)),1,0)</f>
        <v>0</v>
      </c>
      <c r="AB38" s="211" t="str">
        <f t="shared" ref="AB38:AB68" si="7">B38&amp;C38</f>
        <v>GoldEmerald Jewel Industry India Limited (Unit 4)</v>
      </c>
    </row>
    <row r="39" spans="1:28" s="210" customFormat="1" ht="63.75">
      <c r="A39" s="165"/>
      <c r="B39" s="166" t="s">
        <v>1087</v>
      </c>
      <c r="C39" s="170" t="s">
        <v>14850</v>
      </c>
      <c r="D39" s="213"/>
      <c r="E39" s="166" t="s">
        <v>15906</v>
      </c>
      <c r="F39" s="166" t="s">
        <v>2193</v>
      </c>
      <c r="G39" s="166" t="s">
        <v>12764</v>
      </c>
      <c r="H39" s="167">
        <v>0</v>
      </c>
      <c r="I39" s="168" t="s">
        <v>2194</v>
      </c>
      <c r="J39" s="168" t="s">
        <v>14934</v>
      </c>
      <c r="K39" s="207"/>
      <c r="L39" s="207"/>
      <c r="M39" s="207"/>
      <c r="N39" s="207"/>
      <c r="O39" s="207"/>
      <c r="P39" s="169"/>
      <c r="Q39" s="208"/>
      <c r="R39" s="166" t="str">
        <f ca="1">IF(ISERROR($V39),"",OFFSET('Smelter Look-up'!$C$4,$V39-4,0)&amp;"")</f>
        <v>GGC Gujrat Gold Centre Pvt. Ltd.</v>
      </c>
      <c r="S39" s="165" t="str">
        <f t="shared" ca="1" si="5"/>
        <v>IN</v>
      </c>
      <c r="T39" s="165" t="str">
        <f ca="1">IF(B39="","",IF(ISERROR(MATCH($J39,SorP!$B$1:$B$6261,0)),"",INDIRECT("'SorP'!$A$"&amp;MATCH($S39&amp;$J39,SorP!C:C,0))))</f>
        <v>IN-GJ</v>
      </c>
      <c r="U39" s="185"/>
      <c r="V39" s="209">
        <f>IF(C39="",NA(),IF(OR(C39="Smelter not listed",C39="Smelter not yet identified"),MATCH($B39&amp;$D39,'Smelter Look-up'!$J:$J,0),MATCH($B39&amp;$C39,'Smelter Look-up'!$J:$J,0)))</f>
        <v>104</v>
      </c>
      <c r="X39" s="210">
        <f t="shared" si="6"/>
        <v>0</v>
      </c>
      <c r="AB39" s="211" t="str">
        <f t="shared" si="7"/>
        <v>GoldGGC Gujrat Gold Centre Pvt. Ltd.</v>
      </c>
    </row>
    <row r="40" spans="1:28" s="210" customFormat="1" ht="38.25">
      <c r="A40" s="165"/>
      <c r="B40" s="166" t="s">
        <v>1087</v>
      </c>
      <c r="C40" s="170" t="s">
        <v>14851</v>
      </c>
      <c r="D40" s="213"/>
      <c r="E40" s="166" t="s">
        <v>15913</v>
      </c>
      <c r="F40" s="166" t="s">
        <v>14852</v>
      </c>
      <c r="G40" s="166" t="s">
        <v>12764</v>
      </c>
      <c r="H40" s="167">
        <v>0</v>
      </c>
      <c r="I40" s="168" t="s">
        <v>14853</v>
      </c>
      <c r="J40" s="168" t="s">
        <v>3832</v>
      </c>
      <c r="K40" s="207"/>
      <c r="L40" s="207"/>
      <c r="M40" s="207"/>
      <c r="N40" s="207"/>
      <c r="O40" s="207"/>
      <c r="P40" s="169"/>
      <c r="Q40" s="208"/>
      <c r="R40" s="166" t="str">
        <f ca="1">IF(ISERROR($V40),"",OFFSET('Smelter Look-up'!$C$4,$V40-4,0)&amp;"")</f>
        <v>Gold by Gold Colombia</v>
      </c>
      <c r="S40" s="165" t="str">
        <f t="shared" ca="1" si="5"/>
        <v>CO</v>
      </c>
      <c r="T40" s="165" t="str">
        <f ca="1">IF(B40="","",IF(ISERROR(MATCH($J40,SorP!$B$1:$B$6261,0)),"",INDIRECT("'SorP'!$A$"&amp;MATCH($S40&amp;$J40,SorP!C:C,0))))</f>
        <v>CO-ANT</v>
      </c>
      <c r="U40" s="185"/>
      <c r="V40" s="209">
        <f>IF(C40="",NA(),IF(OR(C40="Smelter not listed",C40="Smelter not yet identified"),MATCH($B40&amp;$D40,'Smelter Look-up'!$J:$J,0),MATCH($B40&amp;$C40,'Smelter Look-up'!$J:$J,0)))</f>
        <v>107</v>
      </c>
      <c r="X40" s="210">
        <f t="shared" si="6"/>
        <v>0</v>
      </c>
      <c r="AB40" s="211" t="str">
        <f t="shared" si="7"/>
        <v>GoldGold by Gold Colombia</v>
      </c>
    </row>
    <row r="41" spans="1:28" s="210" customFormat="1" ht="38.25">
      <c r="A41" s="165"/>
      <c r="B41" s="166" t="s">
        <v>1087</v>
      </c>
      <c r="C41" s="170" t="s">
        <v>13325</v>
      </c>
      <c r="D41" s="213"/>
      <c r="E41" s="166" t="s">
        <v>15914</v>
      </c>
      <c r="F41" s="166" t="s">
        <v>13344</v>
      </c>
      <c r="G41" s="166" t="s">
        <v>12764</v>
      </c>
      <c r="H41" s="167">
        <v>0</v>
      </c>
      <c r="I41" s="168" t="s">
        <v>13508</v>
      </c>
      <c r="J41" s="168" t="s">
        <v>5424</v>
      </c>
      <c r="K41" s="207"/>
      <c r="L41" s="207"/>
      <c r="M41" s="207"/>
      <c r="N41" s="207"/>
      <c r="O41" s="207"/>
      <c r="P41" s="169"/>
      <c r="Q41" s="208"/>
      <c r="R41" s="166" t="str">
        <f ca="1">IF(ISERROR($V41),"",OFFSET('Smelter Look-up'!$C$4,$V41-4,0)&amp;"")</f>
        <v>Gold Coast Refinery</v>
      </c>
      <c r="S41" s="165" t="str">
        <f t="shared" ca="1" si="5"/>
        <v>GH</v>
      </c>
      <c r="T41" s="165" t="str">
        <f ca="1">IF(B41="","",IF(ISERROR(MATCH($J41,SorP!$B$1:$B$6261,0)),"",INDIRECT("'SorP'!$A$"&amp;MATCH($S41&amp;$J41,SorP!C:C,0))))</f>
        <v>GH-AA</v>
      </c>
      <c r="U41" s="185"/>
      <c r="V41" s="209">
        <f>IF(C41="",NA(),IF(OR(C41="Smelter not listed",C41="Smelter not yet identified"),MATCH($B41&amp;$D41,'Smelter Look-up'!$J:$J,0),MATCH($B41&amp;$C41,'Smelter Look-up'!$J:$J,0)))</f>
        <v>108</v>
      </c>
      <c r="X41" s="210">
        <f t="shared" si="6"/>
        <v>0</v>
      </c>
      <c r="AB41" s="211" t="str">
        <f t="shared" si="7"/>
        <v>GoldGold Coast Refinery</v>
      </c>
    </row>
    <row r="42" spans="1:28" s="210" customFormat="1" ht="76.5">
      <c r="A42" s="165"/>
      <c r="B42" s="166" t="s">
        <v>1087</v>
      </c>
      <c r="C42" s="170" t="s">
        <v>2122</v>
      </c>
      <c r="D42" s="213"/>
      <c r="E42" s="166" t="s">
        <v>15912</v>
      </c>
      <c r="F42" s="166" t="s">
        <v>705</v>
      </c>
      <c r="G42" s="166" t="s">
        <v>12764</v>
      </c>
      <c r="H42" s="167">
        <v>0</v>
      </c>
      <c r="I42" s="168" t="s">
        <v>1598</v>
      </c>
      <c r="J42" s="168" t="s">
        <v>13124</v>
      </c>
      <c r="K42" s="207"/>
      <c r="L42" s="207"/>
      <c r="M42" s="207"/>
      <c r="N42" s="207"/>
      <c r="O42" s="207"/>
      <c r="P42" s="169"/>
      <c r="Q42" s="208"/>
      <c r="R42" s="166" t="str">
        <f ca="1">IF(ISERROR($V42),"",OFFSET('Smelter Look-up'!$C$4,$V42-4,0)&amp;"")</f>
        <v>Great Wall Precious Metals Co., Ltd. of CBPM</v>
      </c>
      <c r="S42" s="165" t="str">
        <f t="shared" ca="1" si="5"/>
        <v>CN</v>
      </c>
      <c r="T42" s="165" t="str">
        <f ca="1">IF(B42="","",IF(ISERROR(MATCH($J42,SorP!$B$1:$B$6261,0)),"",INDIRECT("'SorP'!$A$"&amp;MATCH($S42&amp;$J42,SorP!C:C,0))))</f>
        <v>CN-SC</v>
      </c>
      <c r="U42" s="185"/>
      <c r="V42" s="209">
        <f>IF(C42="",NA(),IF(OR(C42="Smelter not listed",C42="Smelter not yet identified"),MATCH($B42&amp;$D42,'Smelter Look-up'!$J:$J,0),MATCH($B42&amp;$C42,'Smelter Look-up'!$J:$J,0)))</f>
        <v>113</v>
      </c>
      <c r="X42" s="210">
        <f t="shared" si="6"/>
        <v>0</v>
      </c>
      <c r="AB42" s="211" t="str">
        <f t="shared" si="7"/>
        <v>GoldGreat Wall Precious Metals Co., Ltd. of CBPM</v>
      </c>
    </row>
    <row r="43" spans="1:28" s="210" customFormat="1" ht="63.75">
      <c r="A43" s="165"/>
      <c r="B43" s="166" t="s">
        <v>1087</v>
      </c>
      <c r="C43" s="170" t="s">
        <v>15915</v>
      </c>
      <c r="D43" s="213"/>
      <c r="E43" s="166" t="s">
        <v>15912</v>
      </c>
      <c r="F43" s="166" t="s">
        <v>15916</v>
      </c>
      <c r="G43" s="166" t="s">
        <v>12764</v>
      </c>
      <c r="H43" s="167">
        <v>0</v>
      </c>
      <c r="I43" s="168" t="s">
        <v>15917</v>
      </c>
      <c r="J43" s="168" t="s">
        <v>13122</v>
      </c>
      <c r="K43" s="207"/>
      <c r="L43" s="207"/>
      <c r="M43" s="207"/>
      <c r="N43" s="207"/>
      <c r="O43" s="207"/>
      <c r="P43" s="169"/>
      <c r="Q43" s="208"/>
      <c r="R43" s="166" t="str">
        <f ca="1">IF(ISERROR($V43),"",OFFSET('Smelter Look-up'!$C$4,$V43-4,0)&amp;"")</f>
        <v/>
      </c>
      <c r="S43" s="165" t="str">
        <f t="shared" ca="1" si="5"/>
        <v>CN</v>
      </c>
      <c r="T43" s="165" t="str">
        <f ca="1">IF(B43="","",IF(ISERROR(MATCH($J43,SorP!$B$1:$B$6261,0)),"",INDIRECT("'SorP'!$A$"&amp;MATCH($S43&amp;$J43,SorP!C:C,0))))</f>
        <v>CN-GD</v>
      </c>
      <c r="U43" s="185"/>
      <c r="V43" s="209" t="e">
        <f>IF(C43="",NA(),IF(OR(C43="Smelter not listed",C43="Smelter not yet identified"),MATCH($B43&amp;$D43,'Smelter Look-up'!$J:$J,0),MATCH($B43&amp;$C43,'Smelter Look-up'!$J:$J,0)))</f>
        <v>#N/A</v>
      </c>
      <c r="X43" s="210">
        <f t="shared" si="6"/>
        <v>0</v>
      </c>
      <c r="AB43" s="211" t="str">
        <f t="shared" si="7"/>
        <v>GoldGuangdong Jinding Gold Limited</v>
      </c>
    </row>
    <row r="44" spans="1:28" s="210" customFormat="1" ht="114.75">
      <c r="A44" s="165"/>
      <c r="B44" s="166" t="s">
        <v>1087</v>
      </c>
      <c r="C44" s="170" t="s">
        <v>15918</v>
      </c>
      <c r="D44" s="213"/>
      <c r="E44" s="166" t="s">
        <v>15912</v>
      </c>
      <c r="F44" s="166" t="s">
        <v>15919</v>
      </c>
      <c r="G44" s="166" t="s">
        <v>12764</v>
      </c>
      <c r="H44" s="167">
        <v>0</v>
      </c>
      <c r="I44" s="168" t="s">
        <v>1534</v>
      </c>
      <c r="J44" s="168" t="s">
        <v>13118</v>
      </c>
      <c r="K44" s="207"/>
      <c r="L44" s="207"/>
      <c r="M44" s="207"/>
      <c r="N44" s="207"/>
      <c r="O44" s="207"/>
      <c r="P44" s="169"/>
      <c r="Q44" s="208"/>
      <c r="R44" s="166" t="str">
        <f ca="1">IF(ISERROR($V44),"",OFFSET('Smelter Look-up'!$C$4,$V44-4,0)&amp;"")</f>
        <v/>
      </c>
      <c r="S44" s="165" t="str">
        <f t="shared" ca="1" si="5"/>
        <v>CN</v>
      </c>
      <c r="T44" s="165" t="str">
        <f ca="1">IF(B44="","",IF(ISERROR(MATCH($J44,SorP!$B$1:$B$6261,0)),"",INDIRECT("'SorP'!$A$"&amp;MATCH($S44&amp;$J44,SorP!C:C,0))))</f>
        <v>CN-SD</v>
      </c>
      <c r="U44" s="185"/>
      <c r="V44" s="209" t="e">
        <f>IF(C44="",NA(),IF(OR(C44="Smelter not listed",C44="Smelter not yet identified"),MATCH($B44&amp;$D44,'Smelter Look-up'!$J:$J,0),MATCH($B44&amp;$C44,'Smelter Look-up'!$J:$J,0)))</f>
        <v>#N/A</v>
      </c>
      <c r="X44" s="210">
        <f t="shared" si="6"/>
        <v>0</v>
      </c>
      <c r="AB44" s="211" t="str">
        <f t="shared" si="7"/>
        <v>GoldGuoda Safina High-Tech Environmental Refinery Co., Ltd.</v>
      </c>
    </row>
    <row r="45" spans="1:28" s="210" customFormat="1" ht="76.5">
      <c r="A45" s="165"/>
      <c r="B45" s="166" t="s">
        <v>1087</v>
      </c>
      <c r="C45" s="170" t="s">
        <v>379</v>
      </c>
      <c r="D45" s="213"/>
      <c r="E45" s="166" t="s">
        <v>15912</v>
      </c>
      <c r="F45" s="166" t="s">
        <v>380</v>
      </c>
      <c r="G45" s="166" t="s">
        <v>12764</v>
      </c>
      <c r="H45" s="167">
        <v>0</v>
      </c>
      <c r="I45" s="168" t="s">
        <v>1535</v>
      </c>
      <c r="J45" s="168" t="s">
        <v>13114</v>
      </c>
      <c r="K45" s="207"/>
      <c r="L45" s="207"/>
      <c r="M45" s="207"/>
      <c r="N45" s="207"/>
      <c r="O45" s="207"/>
      <c r="P45" s="169"/>
      <c r="Q45" s="208"/>
      <c r="R45" s="166" t="str">
        <f ca="1">IF(ISERROR($V45),"",OFFSET('Smelter Look-up'!$C$4,$V45-4,0)&amp;"")</f>
        <v>Hangzhou Fuchunjiang Smelting Co., Ltd.</v>
      </c>
      <c r="S45" s="165" t="str">
        <f t="shared" ca="1" si="5"/>
        <v>CN</v>
      </c>
      <c r="T45" s="165" t="str">
        <f ca="1">IF(B45="","",IF(ISERROR(MATCH($J45,SorP!$B$1:$B$6261,0)),"",INDIRECT("'SorP'!$A$"&amp;MATCH($S45&amp;$J45,SorP!C:C,0))))</f>
        <v>CN-ZJ</v>
      </c>
      <c r="U45" s="185"/>
      <c r="V45" s="209">
        <f>IF(C45="",NA(),IF(OR(C45="Smelter not listed",C45="Smelter not yet identified"),MATCH($B45&amp;$D45,'Smelter Look-up'!$J:$J,0),MATCH($B45&amp;$C45,'Smelter Look-up'!$J:$J,0)))</f>
        <v>115</v>
      </c>
      <c r="X45" s="210">
        <f t="shared" si="6"/>
        <v>0</v>
      </c>
      <c r="AB45" s="211" t="str">
        <f t="shared" si="7"/>
        <v>GoldHangzhou Fuchunjiang Smelting Co., Ltd.</v>
      </c>
    </row>
    <row r="46" spans="1:28" s="210" customFormat="1" ht="51">
      <c r="A46" s="165"/>
      <c r="B46" s="166" t="s">
        <v>1087</v>
      </c>
      <c r="C46" s="170" t="s">
        <v>997</v>
      </c>
      <c r="D46" s="213"/>
      <c r="E46" s="166" t="s">
        <v>15894</v>
      </c>
      <c r="F46" s="166" t="s">
        <v>652</v>
      </c>
      <c r="G46" s="166" t="s">
        <v>12764</v>
      </c>
      <c r="H46" s="167">
        <v>0</v>
      </c>
      <c r="I46" s="168" t="s">
        <v>1498</v>
      </c>
      <c r="J46" s="168" t="s">
        <v>1499</v>
      </c>
      <c r="K46" s="207"/>
      <c r="L46" s="207"/>
      <c r="M46" s="207"/>
      <c r="N46" s="207"/>
      <c r="O46" s="207"/>
      <c r="P46" s="169"/>
      <c r="Q46" s="208"/>
      <c r="R46" s="166" t="str">
        <f ca="1">IF(ISERROR($V46),"",OFFSET('Smelter Look-up'!$C$4,$V46-4,0)&amp;"")</f>
        <v>Heimerle + Meule GmbH</v>
      </c>
      <c r="S46" s="165" t="str">
        <f t="shared" ca="1" si="5"/>
        <v>DE</v>
      </c>
      <c r="T46" s="165" t="str">
        <f ca="1">IF(B46="","",IF(ISERROR(MATCH($J46,SorP!$B$1:$B$6261,0)),"",INDIRECT("'SorP'!$A$"&amp;MATCH($S46&amp;$J46,SorP!C:C,0))))</f>
        <v>DE-BW</v>
      </c>
      <c r="U46" s="185"/>
      <c r="V46" s="209">
        <f>IF(C46="",NA(),IF(OR(C46="Smelter not listed",C46="Smelter not yet identified"),MATCH($B46&amp;$D46,'Smelter Look-up'!$J:$J,0),MATCH($B46&amp;$C46,'Smelter Look-up'!$J:$J,0)))</f>
        <v>117</v>
      </c>
      <c r="X46" s="210">
        <f t="shared" si="6"/>
        <v>0</v>
      </c>
      <c r="AB46" s="211" t="str">
        <f t="shared" si="7"/>
        <v>GoldHeimerle + Meule GmbH</v>
      </c>
    </row>
    <row r="47" spans="1:28" s="210" customFormat="1" ht="63.75">
      <c r="A47" s="165"/>
      <c r="B47" s="166" t="s">
        <v>1087</v>
      </c>
      <c r="C47" s="170" t="s">
        <v>14502</v>
      </c>
      <c r="D47" s="213"/>
      <c r="E47" s="166" t="s">
        <v>15894</v>
      </c>
      <c r="F47" s="166" t="s">
        <v>654</v>
      </c>
      <c r="G47" s="166" t="s">
        <v>12764</v>
      </c>
      <c r="H47" s="167">
        <v>0</v>
      </c>
      <c r="I47" s="168" t="s">
        <v>1537</v>
      </c>
      <c r="J47" s="168" t="s">
        <v>4119</v>
      </c>
      <c r="K47" s="207"/>
      <c r="L47" s="207"/>
      <c r="M47" s="207"/>
      <c r="N47" s="207"/>
      <c r="O47" s="207"/>
      <c r="P47" s="169"/>
      <c r="Q47" s="208"/>
      <c r="R47" s="166" t="str">
        <f ca="1">IF(ISERROR($V47),"",OFFSET('Smelter Look-up'!$C$4,$V47-4,0)&amp;"")</f>
        <v>Heraeus Germany GmbH Co. KG</v>
      </c>
      <c r="S47" s="165" t="str">
        <f t="shared" ca="1" si="5"/>
        <v>DE</v>
      </c>
      <c r="T47" s="165" t="str">
        <f ca="1">IF(B47="","",IF(ISERROR(MATCH($J47,SorP!$B$1:$B$6261,0)),"",INDIRECT("'SorP'!$A$"&amp;MATCH($S47&amp;$J47,SorP!C:C,0))))</f>
        <v>DE-HE</v>
      </c>
      <c r="U47" s="185"/>
      <c r="V47" s="209">
        <f>IF(C47="",NA(),IF(OR(C47="Smelter not listed",C47="Smelter not yet identified"),MATCH($B47&amp;$D47,'Smelter Look-up'!$J:$J,0),MATCH($B47&amp;$C47,'Smelter Look-up'!$J:$J,0)))</f>
        <v>121</v>
      </c>
      <c r="X47" s="210">
        <f t="shared" si="6"/>
        <v>0</v>
      </c>
      <c r="AB47" s="211" t="str">
        <f t="shared" si="7"/>
        <v>GoldHeraeus Germany GmbH Co. KG</v>
      </c>
    </row>
    <row r="48" spans="1:28" s="210" customFormat="1" ht="76.5">
      <c r="A48" s="165"/>
      <c r="B48" s="166" t="s">
        <v>1087</v>
      </c>
      <c r="C48" s="170" t="s">
        <v>2390</v>
      </c>
      <c r="D48" s="213"/>
      <c r="E48" s="166" t="s">
        <v>15912</v>
      </c>
      <c r="F48" s="166" t="s">
        <v>653</v>
      </c>
      <c r="G48" s="166" t="s">
        <v>12764</v>
      </c>
      <c r="H48" s="167">
        <v>0</v>
      </c>
      <c r="I48" s="168" t="s">
        <v>1536</v>
      </c>
      <c r="J48" s="168" t="s">
        <v>15657</v>
      </c>
      <c r="K48" s="207"/>
      <c r="L48" s="207"/>
      <c r="M48" s="207"/>
      <c r="N48" s="207"/>
      <c r="O48" s="207"/>
      <c r="P48" s="169"/>
      <c r="Q48" s="208"/>
      <c r="R48" s="166" t="str">
        <f ca="1">IF(ISERROR($V48),"",OFFSET('Smelter Look-up'!$C$4,$V48-4,0)&amp;"")</f>
        <v>Heraeus Metals Hong Kong Ltd.</v>
      </c>
      <c r="S48" s="165" t="str">
        <f t="shared" ca="1" si="5"/>
        <v>CN</v>
      </c>
      <c r="T48" s="165" t="str">
        <f ca="1">IF(B48="","",IF(ISERROR(MATCH($J48,SorP!$B$1:$B$6261,0)),"",INDIRECT("'SorP'!$A$"&amp;MATCH($S48&amp;$J48,SorP!C:C,0))))</f>
        <v>CN-HK</v>
      </c>
      <c r="U48" s="185"/>
      <c r="V48" s="209">
        <f>IF(C48="",NA(),IF(OR(C48="Smelter not listed",C48="Smelter not yet identified"),MATCH($B48&amp;$D48,'Smelter Look-up'!$J:$J,0),MATCH($B48&amp;$C48,'Smelter Look-up'!$J:$J,0)))</f>
        <v>123</v>
      </c>
      <c r="X48" s="210">
        <f t="shared" si="6"/>
        <v>0</v>
      </c>
      <c r="AB48" s="211" t="str">
        <f t="shared" si="7"/>
        <v>GoldHeraeus Metals Hong Kong Ltd.</v>
      </c>
    </row>
    <row r="49" spans="1:28" s="210" customFormat="1" ht="63.75">
      <c r="A49" s="165"/>
      <c r="B49" s="166" t="s">
        <v>1087</v>
      </c>
      <c r="C49" s="170" t="s">
        <v>2119</v>
      </c>
      <c r="D49" s="213"/>
      <c r="E49" s="166" t="s">
        <v>15912</v>
      </c>
      <c r="F49" s="166" t="s">
        <v>655</v>
      </c>
      <c r="G49" s="166" t="s">
        <v>12764</v>
      </c>
      <c r="H49" s="167">
        <v>0</v>
      </c>
      <c r="I49" s="168" t="s">
        <v>2044</v>
      </c>
      <c r="J49" s="168" t="s">
        <v>13121</v>
      </c>
      <c r="K49" s="207"/>
      <c r="L49" s="207"/>
      <c r="M49" s="207"/>
      <c r="N49" s="207"/>
      <c r="O49" s="207"/>
      <c r="P49" s="169"/>
      <c r="Q49" s="208"/>
      <c r="R49" s="166" t="str">
        <f ca="1">IF(ISERROR($V49),"",OFFSET('Smelter Look-up'!$C$4,$V49-4,0)&amp;"")</f>
        <v>Hunan Chenzhou Mining Co., Ltd.</v>
      </c>
      <c r="S49" s="165" t="str">
        <f t="shared" ca="1" si="5"/>
        <v>CN</v>
      </c>
      <c r="T49" s="165" t="str">
        <f ca="1">IF(B49="","",IF(ISERROR(MATCH($J49,SorP!$B$1:$B$6261,0)),"",INDIRECT("'SorP'!$A$"&amp;MATCH($S49&amp;$J49,SorP!C:C,0))))</f>
        <v>CN-HN</v>
      </c>
      <c r="U49" s="185"/>
      <c r="V49" s="209">
        <f>IF(C49="",NA(),IF(OR(C49="Smelter not listed",C49="Smelter not yet identified"),MATCH($B49&amp;$D49,'Smelter Look-up'!$J:$J,0),MATCH($B49&amp;$C49,'Smelter Look-up'!$J:$J,0)))</f>
        <v>125</v>
      </c>
      <c r="X49" s="210">
        <f t="shared" si="6"/>
        <v>0</v>
      </c>
      <c r="AB49" s="211" t="str">
        <f t="shared" si="7"/>
        <v>GoldHunan Chenzhou Mining Co., Ltd.</v>
      </c>
    </row>
    <row r="50" spans="1:28" s="210" customFormat="1" ht="102">
      <c r="A50" s="165"/>
      <c r="B50" s="166" t="s">
        <v>1087</v>
      </c>
      <c r="C50" s="170" t="s">
        <v>12700</v>
      </c>
      <c r="D50" s="213"/>
      <c r="E50" s="166" t="s">
        <v>15912</v>
      </c>
      <c r="F50" s="166" t="s">
        <v>12701</v>
      </c>
      <c r="G50" s="166" t="s">
        <v>12764</v>
      </c>
      <c r="H50" s="167">
        <v>0</v>
      </c>
      <c r="I50" s="168" t="s">
        <v>1693</v>
      </c>
      <c r="J50" s="168" t="s">
        <v>13121</v>
      </c>
      <c r="K50" s="207"/>
      <c r="L50" s="207"/>
      <c r="M50" s="207"/>
      <c r="N50" s="207"/>
      <c r="O50" s="207"/>
      <c r="P50" s="169"/>
      <c r="Q50" s="208"/>
      <c r="R50" s="166" t="str">
        <f ca="1">IF(ISERROR($V50),"",OFFSET('Smelter Look-up'!$C$4,$V50-4,0)&amp;"")</f>
        <v>Hunan Guiyang yinxing Nonferrous Smelting Co., Ltd.</v>
      </c>
      <c r="S50" s="165" t="str">
        <f t="shared" ca="1" si="5"/>
        <v>CN</v>
      </c>
      <c r="T50" s="165" t="str">
        <f ca="1">IF(B50="","",IF(ISERROR(MATCH($J50,SorP!$B$1:$B$6261,0)),"",INDIRECT("'SorP'!$A$"&amp;MATCH($S50&amp;$J50,SorP!C:C,0))))</f>
        <v>CN-HN</v>
      </c>
      <c r="U50" s="185"/>
      <c r="V50" s="209">
        <f>IF(C50="",NA(),IF(OR(C50="Smelter not listed",C50="Smelter not yet identified"),MATCH($B50&amp;$D50,'Smelter Look-up'!$J:$J,0),MATCH($B50&amp;$C50,'Smelter Look-up'!$J:$J,0)))</f>
        <v>128</v>
      </c>
      <c r="X50" s="210">
        <f t="shared" si="6"/>
        <v>0</v>
      </c>
      <c r="AB50" s="211" t="str">
        <f t="shared" si="7"/>
        <v>GoldHunan Guiyang yinxing Nonferrous Smelting Co., Ltd.</v>
      </c>
    </row>
    <row r="51" spans="1:28" s="210" customFormat="1" ht="63.75">
      <c r="A51" s="165"/>
      <c r="B51" s="166" t="s">
        <v>1087</v>
      </c>
      <c r="C51" s="170" t="s">
        <v>15920</v>
      </c>
      <c r="D51" s="213"/>
      <c r="E51" s="166" t="s">
        <v>15921</v>
      </c>
      <c r="F51" s="166" t="s">
        <v>15922</v>
      </c>
      <c r="G51" s="166" t="s">
        <v>12764</v>
      </c>
      <c r="H51" s="167">
        <v>0</v>
      </c>
      <c r="I51" s="168" t="s">
        <v>15923</v>
      </c>
      <c r="J51" s="168" t="s">
        <v>3031</v>
      </c>
      <c r="K51" s="207"/>
      <c r="L51" s="207"/>
      <c r="M51" s="207"/>
      <c r="N51" s="207"/>
      <c r="O51" s="207"/>
      <c r="P51" s="169"/>
      <c r="Q51" s="208"/>
      <c r="R51" s="166" t="str">
        <f ca="1">IF(ISERROR($V51),"",OFFSET('Smelter Look-up'!$C$4,$V51-4,0)&amp;"")</f>
        <v/>
      </c>
      <c r="S51" s="165" t="str">
        <f t="shared" ca="1" si="5"/>
        <v>BE</v>
      </c>
      <c r="T51" s="165" t="str">
        <f ca="1">IF(B51="","",IF(ISERROR(MATCH($J51,SorP!$B$1:$B$6261,0)),"",INDIRECT("'SorP'!$A$"&amp;MATCH($S51&amp;$J51,SorP!C:C,0))))</f>
        <v>BE-VAN</v>
      </c>
      <c r="U51" s="185"/>
      <c r="V51" s="209" t="e">
        <f>IF(C51="",NA(),IF(OR(C51="Smelter not listed",C51="Smelter not yet identified"),MATCH($B51&amp;$D51,'Smelter Look-up'!$J:$J,0),MATCH($B51&amp;$C51,'Smelter Look-up'!$J:$J,0)))</f>
        <v>#N/A</v>
      </c>
      <c r="X51" s="210">
        <f t="shared" si="6"/>
        <v>0</v>
      </c>
      <c r="AB51" s="211" t="str">
        <f t="shared" si="7"/>
        <v>GoldIndustrial Refining Company</v>
      </c>
    </row>
    <row r="52" spans="1:28" s="210" customFormat="1" ht="114.75">
      <c r="A52" s="165"/>
      <c r="B52" s="166" t="s">
        <v>1087</v>
      </c>
      <c r="C52" s="170" t="s">
        <v>2195</v>
      </c>
      <c r="D52" s="213"/>
      <c r="E52" s="166" t="s">
        <v>15912</v>
      </c>
      <c r="F52" s="166" t="s">
        <v>657</v>
      </c>
      <c r="G52" s="166" t="s">
        <v>12764</v>
      </c>
      <c r="H52" s="167">
        <v>0</v>
      </c>
      <c r="I52" s="168" t="s">
        <v>1540</v>
      </c>
      <c r="J52" s="168" t="s">
        <v>13100</v>
      </c>
      <c r="K52" s="207"/>
      <c r="L52" s="207"/>
      <c r="M52" s="207"/>
      <c r="N52" s="207"/>
      <c r="O52" s="207"/>
      <c r="P52" s="169"/>
      <c r="Q52" s="208"/>
      <c r="R52" s="166" t="str">
        <f ca="1">IF(ISERROR($V52),"",OFFSET('Smelter Look-up'!$C$4,$V52-4,0)&amp;"")</f>
        <v>Inner Mongolia Qiankun Gold and Silver Refinery Share Co., Ltd.</v>
      </c>
      <c r="S52" s="165" t="str">
        <f t="shared" ca="1" si="5"/>
        <v>CN</v>
      </c>
      <c r="T52" s="165" t="str">
        <f ca="1">IF(B52="","",IF(ISERROR(MATCH($J52,SorP!$B$1:$B$6261,0)),"",INDIRECT("'SorP'!$A$"&amp;MATCH($S52&amp;$J52,SorP!C:C,0))))</f>
        <v>CN-NM</v>
      </c>
      <c r="U52" s="185"/>
      <c r="V52" s="209">
        <f>IF(C52="",NA(),IF(OR(C52="Smelter not listed",C52="Smelter not yet identified"),MATCH($B52&amp;$D52,'Smelter Look-up'!$J:$J,0),MATCH($B52&amp;$C52,'Smelter Look-up'!$J:$J,0)))</f>
        <v>135</v>
      </c>
      <c r="X52" s="210">
        <f t="shared" si="6"/>
        <v>0</v>
      </c>
      <c r="AB52" s="211" t="str">
        <f t="shared" si="7"/>
        <v>GoldInner Mongolia Qiankun Gold and Silver Refinery Share Co., Ltd.</v>
      </c>
    </row>
    <row r="53" spans="1:28" s="210" customFormat="1" ht="63.75">
      <c r="A53" s="165"/>
      <c r="B53" s="166" t="s">
        <v>1087</v>
      </c>
      <c r="C53" s="170" t="s">
        <v>1182</v>
      </c>
      <c r="D53" s="213"/>
      <c r="E53" s="166" t="s">
        <v>15895</v>
      </c>
      <c r="F53" s="166" t="s">
        <v>658</v>
      </c>
      <c r="G53" s="166" t="s">
        <v>12764</v>
      </c>
      <c r="H53" s="167">
        <v>0</v>
      </c>
      <c r="I53" s="168" t="s">
        <v>1541</v>
      </c>
      <c r="J53" s="168" t="s">
        <v>1532</v>
      </c>
      <c r="K53" s="207"/>
      <c r="L53" s="207"/>
      <c r="M53" s="207"/>
      <c r="N53" s="207"/>
      <c r="O53" s="207"/>
      <c r="P53" s="169"/>
      <c r="Q53" s="208"/>
      <c r="R53" s="166" t="str">
        <f ca="1">IF(ISERROR($V53),"",OFFSET('Smelter Look-up'!$C$4,$V53-4,0)&amp;"")</f>
        <v>Ishifuku Metal Industry Co., Ltd.</v>
      </c>
      <c r="S53" s="165" t="str">
        <f t="shared" ca="1" si="5"/>
        <v>JP</v>
      </c>
      <c r="T53" s="165" t="str">
        <f ca="1">IF(B53="","",IF(ISERROR(MATCH($J53,SorP!$B$1:$B$6261,0)),"",INDIRECT("'SorP'!$A$"&amp;MATCH($S53&amp;$J53,SorP!C:C,0))))</f>
        <v>JP-11</v>
      </c>
      <c r="U53" s="185"/>
      <c r="V53" s="209">
        <f>IF(C53="",NA(),IF(OR(C53="Smelter not listed",C53="Smelter not yet identified"),MATCH($B53&amp;$D53,'Smelter Look-up'!$J:$J,0),MATCH($B53&amp;$C53,'Smelter Look-up'!$J:$J,0)))</f>
        <v>137</v>
      </c>
      <c r="X53" s="210">
        <f t="shared" si="6"/>
        <v>0</v>
      </c>
      <c r="AB53" s="211" t="str">
        <f t="shared" si="7"/>
        <v>GoldIshifuku Metal Industry Co., Ltd.</v>
      </c>
    </row>
    <row r="54" spans="1:28" s="210" customFormat="1" ht="51">
      <c r="A54" s="165"/>
      <c r="B54" s="166" t="s">
        <v>1087</v>
      </c>
      <c r="C54" s="170" t="s">
        <v>1189</v>
      </c>
      <c r="D54" s="213"/>
      <c r="E54" s="166" t="s">
        <v>15903</v>
      </c>
      <c r="F54" s="166" t="s">
        <v>659</v>
      </c>
      <c r="G54" s="166" t="s">
        <v>12764</v>
      </c>
      <c r="H54" s="167">
        <v>0</v>
      </c>
      <c r="I54" s="168" t="s">
        <v>15924</v>
      </c>
      <c r="J54" s="168" t="s">
        <v>10828</v>
      </c>
      <c r="K54" s="207"/>
      <c r="L54" s="207"/>
      <c r="M54" s="207"/>
      <c r="N54" s="207"/>
      <c r="O54" s="207"/>
      <c r="P54" s="169"/>
      <c r="Q54" s="208"/>
      <c r="R54" s="166" t="str">
        <f ca="1">IF(ISERROR($V54),"",OFFSET('Smelter Look-up'!$C$4,$V54-4,0)&amp;"")</f>
        <v>Istanbul Gold Refinery</v>
      </c>
      <c r="S54" s="165" t="str">
        <f t="shared" ca="1" si="5"/>
        <v>Unknown</v>
      </c>
      <c r="T54" s="165" t="e">
        <f ca="1">IF(B54="","",IF(ISERROR(MATCH($J54,SorP!$B$1:$B$6261,0)),"",INDIRECT("'SorP'!$A$"&amp;MATCH($S54&amp;$J54,SorP!C:C,0))))</f>
        <v>#N/A</v>
      </c>
      <c r="U54" s="185"/>
      <c r="V54" s="209">
        <f>IF(C54="",NA(),IF(OR(C54="Smelter not listed",C54="Smelter not yet identified"),MATCH($B54&amp;$D54,'Smelter Look-up'!$J:$J,0),MATCH($B54&amp;$C54,'Smelter Look-up'!$J:$J,0)))</f>
        <v>138</v>
      </c>
      <c r="X54" s="210">
        <f t="shared" si="6"/>
        <v>0</v>
      </c>
      <c r="AB54" s="211" t="str">
        <f t="shared" si="7"/>
        <v>GoldIstanbul Gold Refinery</v>
      </c>
    </row>
    <row r="55" spans="1:28" s="210" customFormat="1" ht="25.5">
      <c r="A55" s="165"/>
      <c r="B55" s="166" t="s">
        <v>1087</v>
      </c>
      <c r="C55" s="170" t="s">
        <v>2392</v>
      </c>
      <c r="D55" s="213"/>
      <c r="E55" s="166" t="s">
        <v>15892</v>
      </c>
      <c r="F55" s="166" t="s">
        <v>2393</v>
      </c>
      <c r="G55" s="166" t="s">
        <v>12764</v>
      </c>
      <c r="H55" s="167">
        <v>0</v>
      </c>
      <c r="I55" s="168" t="s">
        <v>1522</v>
      </c>
      <c r="J55" s="168" t="s">
        <v>6296</v>
      </c>
      <c r="K55" s="207"/>
      <c r="L55" s="207"/>
      <c r="M55" s="207"/>
      <c r="N55" s="207"/>
      <c r="O55" s="207"/>
      <c r="P55" s="169"/>
      <c r="Q55" s="208"/>
      <c r="R55" s="166" t="str">
        <f ca="1">IF(ISERROR($V55),"",OFFSET('Smelter Look-up'!$C$4,$V55-4,0)&amp;"")</f>
        <v>Italpreziosi</v>
      </c>
      <c r="S55" s="165" t="str">
        <f t="shared" ca="1" si="5"/>
        <v>IT</v>
      </c>
      <c r="T55" s="165" t="str">
        <f ca="1">IF(B55="","",IF(ISERROR(MATCH($J55,SorP!$B$1:$B$6261,0)),"",INDIRECT("'SorP'!$A$"&amp;MATCH($S55&amp;$J55,SorP!C:C,0))))</f>
        <v>IT-52</v>
      </c>
      <c r="U55" s="185"/>
      <c r="V55" s="209">
        <f>IF(C55="",NA(),IF(OR(C55="Smelter not listed",C55="Smelter not yet identified"),MATCH($B55&amp;$D55,'Smelter Look-up'!$J:$J,0),MATCH($B55&amp;$C55,'Smelter Look-up'!$J:$J,0)))</f>
        <v>139</v>
      </c>
      <c r="X55" s="210">
        <f t="shared" si="6"/>
        <v>0</v>
      </c>
      <c r="AB55" s="211" t="str">
        <f t="shared" si="7"/>
        <v>GoldItalpreziosi</v>
      </c>
    </row>
    <row r="56" spans="1:28" s="210" customFormat="1" ht="51">
      <c r="A56" s="165"/>
      <c r="B56" s="166" t="s">
        <v>1087</v>
      </c>
      <c r="C56" s="170" t="s">
        <v>13330</v>
      </c>
      <c r="D56" s="213"/>
      <c r="E56" s="166" t="s">
        <v>15906</v>
      </c>
      <c r="F56" s="166" t="s">
        <v>13345</v>
      </c>
      <c r="G56" s="166" t="s">
        <v>12764</v>
      </c>
      <c r="H56" s="167">
        <v>0</v>
      </c>
      <c r="I56" s="168" t="s">
        <v>13357</v>
      </c>
      <c r="J56" s="168" t="s">
        <v>6030</v>
      </c>
      <c r="K56" s="207"/>
      <c r="L56" s="207"/>
      <c r="M56" s="207"/>
      <c r="N56" s="207"/>
      <c r="O56" s="207"/>
      <c r="P56" s="169"/>
      <c r="Q56" s="208"/>
      <c r="R56" s="166" t="str">
        <f ca="1">IF(ISERROR($V56),"",OFFSET('Smelter Look-up'!$C$4,$V56-4,0)&amp;"")</f>
        <v>JALAN &amp; Company</v>
      </c>
      <c r="S56" s="165" t="str">
        <f t="shared" ca="1" si="5"/>
        <v>IN</v>
      </c>
      <c r="T56" s="165" t="str">
        <f ca="1">IF(B56="","",IF(ISERROR(MATCH($J56,SorP!$B$1:$B$6261,0)),"",INDIRECT("'SorP'!$A$"&amp;MATCH($S56&amp;$J56,SorP!C:C,0))))</f>
        <v>IN-DL</v>
      </c>
      <c r="U56" s="185"/>
      <c r="V56" s="209">
        <f>IF(C56="",NA(),IF(OR(C56="Smelter not listed",C56="Smelter not yet identified"),MATCH($B56&amp;$D56,'Smelter Look-up'!$J:$J,0),MATCH($B56&amp;$C56,'Smelter Look-up'!$J:$J,0)))</f>
        <v>140</v>
      </c>
      <c r="X56" s="210">
        <f t="shared" si="6"/>
        <v>0</v>
      </c>
      <c r="AB56" s="211" t="str">
        <f t="shared" si="7"/>
        <v>GoldJALAN &amp; Company</v>
      </c>
    </row>
    <row r="57" spans="1:28" s="210" customFormat="1" ht="25.5">
      <c r="A57" s="165"/>
      <c r="B57" s="166" t="s">
        <v>1087</v>
      </c>
      <c r="C57" s="170" t="s">
        <v>868</v>
      </c>
      <c r="D57" s="213"/>
      <c r="E57" s="166" t="s">
        <v>15895</v>
      </c>
      <c r="F57" s="166" t="s">
        <v>660</v>
      </c>
      <c r="G57" s="166" t="s">
        <v>12764</v>
      </c>
      <c r="H57" s="167">
        <v>0</v>
      </c>
      <c r="I57" s="168" t="s">
        <v>1542</v>
      </c>
      <c r="J57" s="168" t="s">
        <v>1542</v>
      </c>
      <c r="K57" s="207"/>
      <c r="L57" s="207"/>
      <c r="M57" s="207"/>
      <c r="N57" s="207"/>
      <c r="O57" s="207"/>
      <c r="P57" s="169"/>
      <c r="Q57" s="208"/>
      <c r="R57" s="166" t="str">
        <f ca="1">IF(ISERROR($V57),"",OFFSET('Smelter Look-up'!$C$4,$V57-4,0)&amp;"")</f>
        <v>Japan Mint</v>
      </c>
      <c r="S57" s="165" t="str">
        <f t="shared" ca="1" si="5"/>
        <v>JP</v>
      </c>
      <c r="T57" s="165" t="str">
        <f ca="1">IF(B57="","",IF(ISERROR(MATCH($J57,SorP!$B$1:$B$6261,0)),"",INDIRECT("'SorP'!$A$"&amp;MATCH($S57&amp;$J57,SorP!C:C,0))))</f>
        <v>JP-27</v>
      </c>
      <c r="U57" s="185"/>
      <c r="V57" s="209">
        <f>IF(C57="",NA(),IF(OR(C57="Smelter not listed",C57="Smelter not yet identified"),MATCH($B57&amp;$D57,'Smelter Look-up'!$J:$J,0),MATCH($B57&amp;$C57,'Smelter Look-up'!$J:$J,0)))</f>
        <v>141</v>
      </c>
      <c r="X57" s="210">
        <f t="shared" si="6"/>
        <v>0</v>
      </c>
      <c r="AB57" s="211" t="str">
        <f t="shared" si="7"/>
        <v>GoldJapan Mint</v>
      </c>
    </row>
    <row r="58" spans="1:28" s="210" customFormat="1" ht="51">
      <c r="A58" s="165"/>
      <c r="B58" s="166" t="s">
        <v>1087</v>
      </c>
      <c r="C58" s="170" t="s">
        <v>2196</v>
      </c>
      <c r="D58" s="213"/>
      <c r="E58" s="166" t="s">
        <v>15912</v>
      </c>
      <c r="F58" s="166" t="s">
        <v>661</v>
      </c>
      <c r="G58" s="166" t="s">
        <v>12764</v>
      </c>
      <c r="H58" s="167">
        <v>0</v>
      </c>
      <c r="I58" s="168" t="s">
        <v>1543</v>
      </c>
      <c r="J58" s="168" t="s">
        <v>13117</v>
      </c>
      <c r="K58" s="207"/>
      <c r="L58" s="207"/>
      <c r="M58" s="207"/>
      <c r="N58" s="207"/>
      <c r="O58" s="207"/>
      <c r="P58" s="169"/>
      <c r="Q58" s="208"/>
      <c r="R58" s="166" t="str">
        <f ca="1">IF(ISERROR($V58),"",OFFSET('Smelter Look-up'!$C$4,$V58-4,0)&amp;"")</f>
        <v>Jiangxi Copper Co., Ltd.</v>
      </c>
      <c r="S58" s="165" t="str">
        <f t="shared" ca="1" si="5"/>
        <v>CN</v>
      </c>
      <c r="T58" s="165" t="str">
        <f ca="1">IF(B58="","",IF(ISERROR(MATCH($J58,SorP!$B$1:$B$6261,0)),"",INDIRECT("'SorP'!$A$"&amp;MATCH($S58&amp;$J58,SorP!C:C,0))))</f>
        <v>CN-JX</v>
      </c>
      <c r="U58" s="185"/>
      <c r="V58" s="209">
        <f>IF(C58="",NA(),IF(OR(C58="Smelter not listed",C58="Smelter not yet identified"),MATCH($B58&amp;$D58,'Smelter Look-up'!$J:$J,0),MATCH($B58&amp;$C58,'Smelter Look-up'!$J:$J,0)))</f>
        <v>143</v>
      </c>
      <c r="X58" s="210">
        <f t="shared" si="6"/>
        <v>0</v>
      </c>
      <c r="AB58" s="211" t="str">
        <f t="shared" si="7"/>
        <v>GoldJiangxi Copper Co., Ltd.</v>
      </c>
    </row>
    <row r="59" spans="1:28" s="210" customFormat="1" ht="63.75">
      <c r="A59" s="165"/>
      <c r="B59" s="166" t="s">
        <v>1087</v>
      </c>
      <c r="C59" s="170" t="s">
        <v>52</v>
      </c>
      <c r="D59" s="213"/>
      <c r="E59" s="166" t="s">
        <v>15895</v>
      </c>
      <c r="F59" s="166" t="s">
        <v>666</v>
      </c>
      <c r="G59" s="166" t="s">
        <v>12764</v>
      </c>
      <c r="H59" s="167">
        <v>0</v>
      </c>
      <c r="I59" s="168" t="s">
        <v>15925</v>
      </c>
      <c r="J59" s="168" t="s">
        <v>6490</v>
      </c>
      <c r="K59" s="207"/>
      <c r="L59" s="207"/>
      <c r="M59" s="207"/>
      <c r="N59" s="207"/>
      <c r="O59" s="207"/>
      <c r="P59" s="169"/>
      <c r="Q59" s="208"/>
      <c r="R59" s="166" t="str">
        <f ca="1">IF(ISERROR($V59),"",OFFSET('Smelter Look-up'!$C$4,$V59-4,0)&amp;"")</f>
        <v>JX Advanced Metals Corporation</v>
      </c>
      <c r="S59" s="165" t="str">
        <f t="shared" ca="1" si="5"/>
        <v>JP</v>
      </c>
      <c r="T59" s="165" t="str">
        <f ca="1">IF(B59="","",IF(ISERROR(MATCH($J59,SorP!$B$1:$B$6261,0)),"",INDIRECT("'SorP'!$A$"&amp;MATCH($S59&amp;$J59,SorP!C:C,0))))</f>
        <v>JP-44</v>
      </c>
      <c r="U59" s="185"/>
      <c r="V59" s="209">
        <f>IF(C59="",NA(),IF(OR(C59="Smelter not listed",C59="Smelter not yet identified"),MATCH($B59&amp;$D59,'Smelter Look-up'!$J:$J,0),MATCH($B59&amp;$C59,'Smelter Look-up'!$J:$J,0)))</f>
        <v>152</v>
      </c>
      <c r="X59" s="210">
        <f t="shared" si="6"/>
        <v>0</v>
      </c>
      <c r="AB59" s="211" t="str">
        <f t="shared" si="7"/>
        <v>GoldJX Nippon Mining &amp; Metals Co., Ltd.</v>
      </c>
    </row>
    <row r="60" spans="1:28" s="210" customFormat="1" ht="38.25">
      <c r="A60" s="165"/>
      <c r="B60" s="166" t="s">
        <v>1087</v>
      </c>
      <c r="C60" s="170" t="s">
        <v>14503</v>
      </c>
      <c r="D60" s="213"/>
      <c r="E60" s="166" t="s">
        <v>15926</v>
      </c>
      <c r="F60" s="166" t="s">
        <v>14504</v>
      </c>
      <c r="G60" s="166" t="s">
        <v>12764</v>
      </c>
      <c r="H60" s="167">
        <v>0</v>
      </c>
      <c r="I60" s="168" t="s">
        <v>14548</v>
      </c>
      <c r="J60" s="168" t="s">
        <v>14945</v>
      </c>
      <c r="K60" s="207"/>
      <c r="L60" s="207"/>
      <c r="M60" s="207"/>
      <c r="N60" s="207"/>
      <c r="O60" s="207"/>
      <c r="P60" s="169"/>
      <c r="Q60" s="208"/>
      <c r="R60" s="166" t="str">
        <f ca="1">IF(ISERROR($V60),"",OFFSET('Smelter Look-up'!$C$4,$V60-4,0)&amp;"")</f>
        <v>K.A. Rasmussen</v>
      </c>
      <c r="S60" s="165" t="str">
        <f t="shared" ca="1" si="5"/>
        <v>NO</v>
      </c>
      <c r="T60" s="165" t="str">
        <f ca="1">IF(B60="","",IF(ISERROR(MATCH($J60,SorP!$B$1:$B$6261,0)),"",INDIRECT("'SorP'!$A$"&amp;MATCH($S60&amp;$J60,SorP!C:C,0))))</f>
        <v>NO-34</v>
      </c>
      <c r="U60" s="185"/>
      <c r="V60" s="209">
        <f>IF(C60="",NA(),IF(OR(C60="Smelter not listed",C60="Smelter not yet identified"),MATCH($B60&amp;$D60,'Smelter Look-up'!$J:$J,0),MATCH($B60&amp;$C60,'Smelter Look-up'!$J:$J,0)))</f>
        <v>153</v>
      </c>
      <c r="X60" s="210">
        <f t="shared" si="6"/>
        <v>0</v>
      </c>
      <c r="AB60" s="211" t="str">
        <f t="shared" si="7"/>
        <v>GoldK.A. Rasmussen</v>
      </c>
    </row>
    <row r="61" spans="1:28" s="210" customFormat="1" ht="51">
      <c r="A61" s="165"/>
      <c r="B61" s="166" t="s">
        <v>1087</v>
      </c>
      <c r="C61" s="170" t="s">
        <v>2100</v>
      </c>
      <c r="D61" s="213"/>
      <c r="E61" s="166" t="s">
        <v>15927</v>
      </c>
      <c r="F61" s="166" t="s">
        <v>2101</v>
      </c>
      <c r="G61" s="166" t="s">
        <v>12764</v>
      </c>
      <c r="H61" s="167">
        <v>0</v>
      </c>
      <c r="I61" s="168" t="s">
        <v>2102</v>
      </c>
      <c r="J61" s="168" t="s">
        <v>6872</v>
      </c>
      <c r="K61" s="207"/>
      <c r="L61" s="207"/>
      <c r="M61" s="207"/>
      <c r="N61" s="207"/>
      <c r="O61" s="207"/>
      <c r="P61" s="169"/>
      <c r="Q61" s="208"/>
      <c r="R61" s="166" t="str">
        <f ca="1">IF(ISERROR($V61),"",OFFSET('Smelter Look-up'!$C$4,$V61-4,0)&amp;"")</f>
        <v>Kazakhmys Smelting LLC</v>
      </c>
      <c r="S61" s="165" t="str">
        <f t="shared" ca="1" si="5"/>
        <v>KZ</v>
      </c>
      <c r="T61" s="165" t="str">
        <f ca="1">IF(B61="","",IF(ISERROR(MATCH($J61,SorP!$B$1:$B$6261,0)),"",INDIRECT("'SorP'!$A$"&amp;MATCH($S61&amp;$J61,SorP!C:C,0))))</f>
        <v>KZ-35</v>
      </c>
      <c r="U61" s="185"/>
      <c r="V61" s="209">
        <f>IF(C61="",NA(),IF(OR(C61="Smelter not listed",C61="Smelter not yet identified"),MATCH($B61&amp;$D61,'Smelter Look-up'!$J:$J,0),MATCH($B61&amp;$C61,'Smelter Look-up'!$J:$J,0)))</f>
        <v>154</v>
      </c>
      <c r="X61" s="210">
        <f t="shared" si="6"/>
        <v>0</v>
      </c>
      <c r="AB61" s="211" t="str">
        <f t="shared" si="7"/>
        <v>GoldKazakhmys Smelting LLC</v>
      </c>
    </row>
    <row r="62" spans="1:28" s="210" customFormat="1" ht="25.5">
      <c r="A62" s="165"/>
      <c r="B62" s="166" t="s">
        <v>1087</v>
      </c>
      <c r="C62" s="170" t="s">
        <v>1551</v>
      </c>
      <c r="D62" s="213"/>
      <c r="E62" s="166" t="s">
        <v>15927</v>
      </c>
      <c r="F62" s="166" t="s">
        <v>667</v>
      </c>
      <c r="G62" s="166" t="s">
        <v>12764</v>
      </c>
      <c r="H62" s="167">
        <v>0</v>
      </c>
      <c r="I62" s="168" t="s">
        <v>1552</v>
      </c>
      <c r="J62" s="168" t="s">
        <v>6872</v>
      </c>
      <c r="K62" s="207"/>
      <c r="L62" s="207"/>
      <c r="M62" s="207"/>
      <c r="N62" s="207"/>
      <c r="O62" s="207"/>
      <c r="P62" s="169"/>
      <c r="Q62" s="208"/>
      <c r="R62" s="166" t="str">
        <f ca="1">IF(ISERROR($V62),"",OFFSET('Smelter Look-up'!$C$4,$V62-4,0)&amp;"")</f>
        <v>Kazzinc Ltd</v>
      </c>
      <c r="S62" s="165" t="str">
        <f t="shared" ca="1" si="5"/>
        <v>KZ</v>
      </c>
      <c r="T62" s="165" t="str">
        <f ca="1">IF(B62="","",IF(ISERROR(MATCH($J62,SorP!$B$1:$B$6261,0)),"",INDIRECT("'SorP'!$A$"&amp;MATCH($S62&amp;$J62,SorP!C:C,0))))</f>
        <v>KZ-35</v>
      </c>
      <c r="U62" s="185"/>
      <c r="V62" s="209">
        <f>IF(C62="",NA(),IF(OR(C62="Smelter not listed",C62="Smelter not yet identified"),MATCH($B62&amp;$D62,'Smelter Look-up'!$J:$J,0),MATCH($B62&amp;$C62,'Smelter Look-up'!$J:$J,0)))</f>
        <v>155</v>
      </c>
      <c r="X62" s="210">
        <f t="shared" si="6"/>
        <v>0</v>
      </c>
      <c r="AB62" s="211" t="str">
        <f t="shared" si="7"/>
        <v>GoldKazzinc</v>
      </c>
    </row>
    <row r="63" spans="1:28" s="210" customFormat="1" ht="63.75">
      <c r="A63" s="165"/>
      <c r="B63" s="166" t="s">
        <v>1087</v>
      </c>
      <c r="C63" s="170" t="s">
        <v>12257</v>
      </c>
      <c r="D63" s="213"/>
      <c r="E63" s="166" t="s">
        <v>15928</v>
      </c>
      <c r="F63" s="166" t="s">
        <v>1342</v>
      </c>
      <c r="G63" s="166" t="s">
        <v>12764</v>
      </c>
      <c r="H63" s="167">
        <v>0</v>
      </c>
      <c r="I63" s="168" t="s">
        <v>1626</v>
      </c>
      <c r="J63" s="168" t="s">
        <v>9073</v>
      </c>
      <c r="K63" s="207"/>
      <c r="L63" s="207"/>
      <c r="M63" s="207"/>
      <c r="N63" s="207"/>
      <c r="O63" s="207"/>
      <c r="P63" s="169"/>
      <c r="Q63" s="208"/>
      <c r="R63" s="166" t="str">
        <f ca="1">IF(ISERROR($V63),"",OFFSET('Smelter Look-up'!$C$4,$V63-4,0)&amp;"")</f>
        <v>KGHM Polska Miedz Spolka Akcyjna</v>
      </c>
      <c r="S63" s="165" t="str">
        <f t="shared" ca="1" si="5"/>
        <v>PL</v>
      </c>
      <c r="T63" s="165" t="str">
        <f ca="1">IF(B63="","",IF(ISERROR(MATCH($J63,SorP!$B$1:$B$6261,0)),"",INDIRECT("'SorP'!$A$"&amp;MATCH($S63&amp;$J63,SorP!C:C,0))))</f>
        <v>PL-02</v>
      </c>
      <c r="U63" s="185"/>
      <c r="V63" s="209">
        <f>IF(C63="",NA(),IF(OR(C63="Smelter not listed",C63="Smelter not yet identified"),MATCH($B63&amp;$D63,'Smelter Look-up'!$J:$J,0),MATCH($B63&amp;$C63,'Smelter Look-up'!$J:$J,0)))</f>
        <v>160</v>
      </c>
      <c r="X63" s="210">
        <f t="shared" si="6"/>
        <v>0</v>
      </c>
      <c r="AB63" s="211" t="str">
        <f t="shared" si="7"/>
        <v>GoldKGHM Polska Miedz Spolka Akcyjna</v>
      </c>
    </row>
    <row r="64" spans="1:28" s="210" customFormat="1" ht="63.75">
      <c r="A64" s="165"/>
      <c r="B64" s="166" t="s">
        <v>1087</v>
      </c>
      <c r="C64" s="170" t="s">
        <v>2056</v>
      </c>
      <c r="D64" s="213"/>
      <c r="E64" s="166" t="s">
        <v>15895</v>
      </c>
      <c r="F64" s="166" t="s">
        <v>670</v>
      </c>
      <c r="G64" s="166" t="s">
        <v>12764</v>
      </c>
      <c r="H64" s="167">
        <v>0</v>
      </c>
      <c r="I64" s="168" t="s">
        <v>1553</v>
      </c>
      <c r="J64" s="168" t="s">
        <v>1532</v>
      </c>
      <c r="K64" s="207"/>
      <c r="L64" s="207"/>
      <c r="M64" s="207"/>
      <c r="N64" s="207"/>
      <c r="O64" s="207"/>
      <c r="P64" s="169"/>
      <c r="Q64" s="208"/>
      <c r="R64" s="166" t="str">
        <f ca="1">IF(ISERROR($V64),"",OFFSET('Smelter Look-up'!$C$4,$V64-4,0)&amp;"")</f>
        <v>Kojima Chemicals Co., Ltd.</v>
      </c>
      <c r="S64" s="165" t="str">
        <f t="shared" ca="1" si="5"/>
        <v>JP</v>
      </c>
      <c r="T64" s="165" t="str">
        <f ca="1">IF(B64="","",IF(ISERROR(MATCH($J64,SorP!$B$1:$B$6261,0)),"",INDIRECT("'SorP'!$A$"&amp;MATCH($S64&amp;$J64,SorP!C:C,0))))</f>
        <v>JP-11</v>
      </c>
      <c r="U64" s="185"/>
      <c r="V64" s="209">
        <f>IF(C64="",NA(),IF(OR(C64="Smelter not listed",C64="Smelter not yet identified"),MATCH($B64&amp;$D64,'Smelter Look-up'!$J:$J,0),MATCH($B64&amp;$C64,'Smelter Look-up'!$J:$J,0)))</f>
        <v>163</v>
      </c>
      <c r="X64" s="210">
        <f t="shared" si="6"/>
        <v>0</v>
      </c>
      <c r="AB64" s="211" t="str">
        <f t="shared" si="7"/>
        <v>GoldKojima Chemicals Co., Ltd.</v>
      </c>
    </row>
    <row r="65" spans="1:28" s="210" customFormat="1" ht="63.75">
      <c r="A65" s="165"/>
      <c r="B65" s="166" t="s">
        <v>1087</v>
      </c>
      <c r="C65" s="170" t="s">
        <v>13331</v>
      </c>
      <c r="D65" s="213"/>
      <c r="E65" s="166" t="s">
        <v>15906</v>
      </c>
      <c r="F65" s="166" t="s">
        <v>13346</v>
      </c>
      <c r="G65" s="166" t="s">
        <v>12764</v>
      </c>
      <c r="H65" s="167">
        <v>0</v>
      </c>
      <c r="I65" s="168" t="s">
        <v>13358</v>
      </c>
      <c r="J65" s="168" t="s">
        <v>14944</v>
      </c>
      <c r="K65" s="207"/>
      <c r="L65" s="207"/>
      <c r="M65" s="207"/>
      <c r="N65" s="207"/>
      <c r="O65" s="207"/>
      <c r="P65" s="169"/>
      <c r="Q65" s="208"/>
      <c r="R65" s="166" t="str">
        <f ca="1">IF(ISERROR($V65),"",OFFSET('Smelter Look-up'!$C$4,$V65-4,0)&amp;"")</f>
        <v>Kundan Care Products Ltd.</v>
      </c>
      <c r="S65" s="165" t="str">
        <f t="shared" ca="1" si="5"/>
        <v>IN</v>
      </c>
      <c r="T65" s="165" t="str">
        <f ca="1">IF(B65="","",IF(ISERROR(MATCH($J65,SorP!$B$1:$B$6261,0)),"",INDIRECT("'SorP'!$A$"&amp;MATCH($S65&amp;$J65,SorP!C:C,0))))</f>
        <v>IN-UK</v>
      </c>
      <c r="U65" s="185"/>
      <c r="V65" s="209">
        <f>IF(C65="",NA(),IF(OR(C65="Smelter not listed",C65="Smelter not yet identified"),MATCH($B65&amp;$D65,'Smelter Look-up'!$J:$J,0),MATCH($B65&amp;$C65,'Smelter Look-up'!$J:$J,0)))</f>
        <v>170</v>
      </c>
      <c r="X65" s="210">
        <f t="shared" si="6"/>
        <v>0</v>
      </c>
      <c r="AB65" s="211" t="str">
        <f t="shared" si="7"/>
        <v>GoldKundan Care Products Ltd.</v>
      </c>
    </row>
    <row r="66" spans="1:28" s="210" customFormat="1" ht="38.25">
      <c r="A66" s="165"/>
      <c r="B66" s="166" t="s">
        <v>1087</v>
      </c>
      <c r="C66" s="170" t="s">
        <v>806</v>
      </c>
      <c r="D66" s="213"/>
      <c r="E66" s="166" t="s">
        <v>15929</v>
      </c>
      <c r="F66" s="166" t="s">
        <v>671</v>
      </c>
      <c r="G66" s="166" t="s">
        <v>12764</v>
      </c>
      <c r="H66" s="167">
        <v>0</v>
      </c>
      <c r="I66" s="168" t="s">
        <v>15930</v>
      </c>
      <c r="J66" s="168" t="s">
        <v>12406</v>
      </c>
      <c r="K66" s="207"/>
      <c r="L66" s="207"/>
      <c r="M66" s="207"/>
      <c r="N66" s="207"/>
      <c r="O66" s="207"/>
      <c r="P66" s="169"/>
      <c r="Q66" s="208"/>
      <c r="R66" s="166" t="str">
        <f ca="1">IF(ISERROR($V66),"",OFFSET('Smelter Look-up'!$C$4,$V66-4,0)&amp;"")</f>
        <v>Kyrgyzaltyn JSC</v>
      </c>
      <c r="S66" s="165" t="str">
        <f t="shared" ca="1" si="5"/>
        <v>KG</v>
      </c>
      <c r="T66" s="165" t="str">
        <f ca="1">IF(B66="","",IF(ISERROR(MATCH($J66,SorP!$B$1:$B$6261,0)),"",INDIRECT("'SorP'!$A$"&amp;MATCH($S66&amp;$J66,SorP!C:C,0))))</f>
        <v>KG-C</v>
      </c>
      <c r="U66" s="185"/>
      <c r="V66" s="209">
        <f>IF(C66="",NA(),IF(OR(C66="Smelter not listed",C66="Smelter not yet identified"),MATCH($B66&amp;$D66,'Smelter Look-up'!$J:$J,0),MATCH($B66&amp;$C66,'Smelter Look-up'!$J:$J,0)))</f>
        <v>171</v>
      </c>
      <c r="X66" s="210">
        <f t="shared" si="6"/>
        <v>0</v>
      </c>
      <c r="AB66" s="211" t="str">
        <f t="shared" si="7"/>
        <v>GoldKyrgyzaltyn JSC</v>
      </c>
    </row>
    <row r="67" spans="1:28" s="210" customFormat="1" ht="76.5">
      <c r="A67" s="165"/>
      <c r="B67" s="166" t="s">
        <v>1087</v>
      </c>
      <c r="C67" s="170" t="s">
        <v>15931</v>
      </c>
      <c r="D67" s="213"/>
      <c r="E67" s="166" t="s">
        <v>15912</v>
      </c>
      <c r="F67" s="166" t="s">
        <v>15932</v>
      </c>
      <c r="G67" s="166" t="s">
        <v>12764</v>
      </c>
      <c r="H67" s="167">
        <v>0</v>
      </c>
      <c r="I67" s="168" t="s">
        <v>1555</v>
      </c>
      <c r="J67" s="168" t="s">
        <v>13119</v>
      </c>
      <c r="K67" s="207"/>
      <c r="L67" s="207"/>
      <c r="M67" s="207"/>
      <c r="N67" s="207"/>
      <c r="O67" s="207"/>
      <c r="P67" s="169"/>
      <c r="Q67" s="208"/>
      <c r="R67" s="166" t="str">
        <f ca="1">IF(ISERROR($V67),"",OFFSET('Smelter Look-up'!$C$4,$V67-4,0)&amp;"")</f>
        <v/>
      </c>
      <c r="S67" s="165" t="str">
        <f t="shared" ca="1" si="5"/>
        <v>CN</v>
      </c>
      <c r="T67" s="165" t="str">
        <f ca="1">IF(B67="","",IF(ISERROR(MATCH($J67,SorP!$B$1:$B$6261,0)),"",INDIRECT("'SorP'!$A$"&amp;MATCH($S67&amp;$J67,SorP!C:C,0))))</f>
        <v>CN-HA</v>
      </c>
      <c r="U67" s="185"/>
      <c r="V67" s="209" t="e">
        <f>IF(C67="",NA(),IF(OR(C67="Smelter not listed",C67="Smelter not yet identified"),MATCH($B67&amp;$D67,'Smelter Look-up'!$J:$J,0),MATCH($B67&amp;$C67,'Smelter Look-up'!$J:$J,0)))</f>
        <v>#N/A</v>
      </c>
      <c r="X67" s="210">
        <f t="shared" si="6"/>
        <v>0</v>
      </c>
      <c r="AB67" s="211" t="str">
        <f t="shared" si="7"/>
        <v>GoldLingbao Jinyuan Tonghui Refinery Co., Ltd.</v>
      </c>
    </row>
    <row r="68" spans="1:28" s="210" customFormat="1" ht="38.25">
      <c r="A68" s="165"/>
      <c r="B68" s="166" t="s">
        <v>1087</v>
      </c>
      <c r="C68" s="170" t="s">
        <v>2330</v>
      </c>
      <c r="D68" s="213"/>
      <c r="E68" s="166" t="s">
        <v>15933</v>
      </c>
      <c r="F68" s="166" t="s">
        <v>2331</v>
      </c>
      <c r="G68" s="166" t="s">
        <v>12764</v>
      </c>
      <c r="H68" s="167">
        <v>0</v>
      </c>
      <c r="I68" s="168" t="s">
        <v>2340</v>
      </c>
      <c r="J68" s="168" t="s">
        <v>2340</v>
      </c>
      <c r="K68" s="207"/>
      <c r="L68" s="207"/>
      <c r="M68" s="207"/>
      <c r="N68" s="207"/>
      <c r="O68" s="207"/>
      <c r="P68" s="169"/>
      <c r="Q68" s="208"/>
      <c r="R68" s="166" t="str">
        <f ca="1">IF(ISERROR($V68),"",OFFSET('Smelter Look-up'!$C$4,$V68-4,0)&amp;"")</f>
        <v>L'Orfebre S.A.</v>
      </c>
      <c r="S68" s="165" t="str">
        <f t="shared" ca="1" si="5"/>
        <v>AD</v>
      </c>
      <c r="T68" s="165" t="str">
        <f ca="1">IF(B68="","",IF(ISERROR(MATCH($J68,SorP!$B$1:$B$6261,0)),"",INDIRECT("'SorP'!$A$"&amp;MATCH($S68&amp;$J68,SorP!C:C,0))))</f>
        <v>AD-07</v>
      </c>
      <c r="U68" s="185"/>
      <c r="V68" s="209">
        <f>IF(C68="",NA(),IF(OR(C68="Smelter not listed",C68="Smelter not yet identified"),MATCH($B68&amp;$D68,'Smelter Look-up'!$J:$J,0),MATCH($B68&amp;$C68,'Smelter Look-up'!$J:$J,0)))</f>
        <v>177</v>
      </c>
      <c r="X68" s="210">
        <f t="shared" si="6"/>
        <v>0</v>
      </c>
      <c r="AB68" s="211" t="str">
        <f t="shared" si="7"/>
        <v>GoldL'Orfebre S.A.</v>
      </c>
    </row>
    <row r="69" spans="1:28" s="210" customFormat="1" ht="38.25">
      <c r="A69" s="165"/>
      <c r="B69" s="166" t="s">
        <v>1087</v>
      </c>
      <c r="C69" s="170" t="s">
        <v>2398</v>
      </c>
      <c r="D69" s="213"/>
      <c r="E69" s="166" t="s">
        <v>15898</v>
      </c>
      <c r="F69" s="166" t="s">
        <v>2399</v>
      </c>
      <c r="G69" s="166" t="s">
        <v>12764</v>
      </c>
      <c r="H69" s="167">
        <v>0</v>
      </c>
      <c r="I69" s="168" t="s">
        <v>2400</v>
      </c>
      <c r="J69" s="168" t="s">
        <v>1610</v>
      </c>
      <c r="K69" s="207"/>
      <c r="L69" s="207"/>
      <c r="M69" s="207"/>
      <c r="N69" s="207"/>
      <c r="O69" s="207"/>
      <c r="P69" s="169"/>
      <c r="Q69" s="208"/>
      <c r="R69" s="166" t="str">
        <f ca="1">IF(ISERROR($V69),"",OFFSET('Smelter Look-up'!$C$4,$V69-4,0)&amp;"")</f>
        <v>Marsam Metals</v>
      </c>
      <c r="S69" s="165" t="str">
        <f t="shared" ref="S69" ca="1" si="8">IF(B69="","",IF(ISERROR(MATCH($E69,CL,0)),"Unknown",INDIRECT("'C'!$A$"&amp;MATCH($E69,CL,0)+1)))</f>
        <v>BR</v>
      </c>
      <c r="T69" s="165" t="str">
        <f ca="1">IF(B69="","",IF(ISERROR(MATCH($J69,SorP!$B$1:$B$6261,0)),"",INDIRECT("'SorP'!$A$"&amp;MATCH($S69&amp;$J69,SorP!C:C,0))))</f>
        <v>BR-SP</v>
      </c>
      <c r="U69" s="185"/>
      <c r="V69" s="209">
        <f>IF(C69="",NA(),IF(OR(C69="Smelter not listed",C69="Smelter not yet identified"),MATCH($B69&amp;$D69,'Smelter Look-up'!$J:$J,0),MATCH($B69&amp;$C69,'Smelter Look-up'!$J:$J,0)))</f>
        <v>183</v>
      </c>
      <c r="X69" s="210">
        <f t="shared" ref="X69" si="9">IF(AND(C69="Smelter not listed",OR(LEN(D69)=0,LEN(E69)=0)),1,0)</f>
        <v>0</v>
      </c>
      <c r="AB69" s="211" t="str">
        <f t="shared" ref="AB69" si="10">B69&amp;C69</f>
        <v>GoldMarsam Metals</v>
      </c>
    </row>
    <row r="70" spans="1:28" s="210" customFormat="1" ht="51">
      <c r="A70" s="165"/>
      <c r="B70" s="166" t="s">
        <v>1087</v>
      </c>
      <c r="C70" s="170" t="s">
        <v>53</v>
      </c>
      <c r="D70" s="213"/>
      <c r="E70" s="166" t="s">
        <v>15895</v>
      </c>
      <c r="F70" s="166" t="s">
        <v>676</v>
      </c>
      <c r="G70" s="166" t="s">
        <v>12764</v>
      </c>
      <c r="H70" s="167">
        <v>0</v>
      </c>
      <c r="I70" s="168" t="s">
        <v>15934</v>
      </c>
      <c r="J70" s="168" t="s">
        <v>1532</v>
      </c>
      <c r="K70" s="207"/>
      <c r="L70" s="207"/>
      <c r="M70" s="207"/>
      <c r="N70" s="207"/>
      <c r="O70" s="207"/>
      <c r="P70" s="169"/>
      <c r="Q70" s="208"/>
      <c r="R70" s="166" t="str">
        <f ca="1">IF(ISERROR($V70),"",OFFSET('Smelter Look-up'!$C$4,$V70-4,0)&amp;"")</f>
        <v>Matsuda Sangyo Co., Ltd.</v>
      </c>
      <c r="S70" s="165" t="str">
        <f t="shared" ref="S70:S101" ca="1" si="11">IF(B70="","",IF(ISERROR(MATCH($E70,CL,0)),"Unknown",INDIRECT("'C'!$A$"&amp;MATCH($E70,CL,0)+1)))</f>
        <v>JP</v>
      </c>
      <c r="T70" s="165" t="str">
        <f ca="1">IF(B70="","",IF(ISERROR(MATCH($J70,SorP!$B$1:$B$6261,0)),"",INDIRECT("'SorP'!$A$"&amp;MATCH($S70&amp;$J70,SorP!C:C,0))))</f>
        <v>JP-11</v>
      </c>
      <c r="U70" s="185"/>
      <c r="V70" s="209">
        <f>IF(C70="",NA(),IF(OR(C70="Smelter not listed",C70="Smelter not yet identified"),MATCH($B70&amp;$D70,'Smelter Look-up'!$J:$J,0),MATCH($B70&amp;$C70,'Smelter Look-up'!$J:$J,0)))</f>
        <v>185</v>
      </c>
      <c r="X70" s="210">
        <f t="shared" ref="X70:X101" si="12">IF(AND(C70="Smelter not listed",OR(LEN(D70)=0,LEN(E70)=0)),1,0)</f>
        <v>0</v>
      </c>
      <c r="AB70" s="211" t="str">
        <f t="shared" ref="AB70:AB101" si="13">B70&amp;C70</f>
        <v>GoldMatsuda Sangyo Co., Ltd.</v>
      </c>
    </row>
    <row r="71" spans="1:28" s="210" customFormat="1" ht="38.25">
      <c r="A71" s="165"/>
      <c r="B71" s="166" t="s">
        <v>1087</v>
      </c>
      <c r="C71" s="170" t="s">
        <v>14506</v>
      </c>
      <c r="D71" s="213"/>
      <c r="E71" s="166" t="s">
        <v>15906</v>
      </c>
      <c r="F71" s="166" t="s">
        <v>14507</v>
      </c>
      <c r="G71" s="166" t="s">
        <v>12764</v>
      </c>
      <c r="H71" s="167">
        <v>0</v>
      </c>
      <c r="I71" s="168" t="s">
        <v>14549</v>
      </c>
      <c r="J71" s="168" t="s">
        <v>14944</v>
      </c>
      <c r="K71" s="207"/>
      <c r="L71" s="207"/>
      <c r="M71" s="207"/>
      <c r="N71" s="207"/>
      <c r="O71" s="207"/>
      <c r="P71" s="169"/>
      <c r="Q71" s="208"/>
      <c r="R71" s="166" t="str">
        <f ca="1">IF(ISERROR($V71),"",OFFSET('Smelter Look-up'!$C$4,$V71-4,0)&amp;"")</f>
        <v>MD Overseas</v>
      </c>
      <c r="S71" s="165" t="str">
        <f t="shared" ca="1" si="11"/>
        <v>IN</v>
      </c>
      <c r="T71" s="165" t="str">
        <f ca="1">IF(B71="","",IF(ISERROR(MATCH($J71,SorP!$B$1:$B$6261,0)),"",INDIRECT("'SorP'!$A$"&amp;MATCH($S71&amp;$J71,SorP!C:C,0))))</f>
        <v>IN-UK</v>
      </c>
      <c r="U71" s="185"/>
      <c r="V71" s="209">
        <f>IF(C71="",NA(),IF(OR(C71="Smelter not listed",C71="Smelter not yet identified"),MATCH($B71&amp;$D71,'Smelter Look-up'!$J:$J,0),MATCH($B71&amp;$C71,'Smelter Look-up'!$J:$J,0)))</f>
        <v>186</v>
      </c>
      <c r="X71" s="210">
        <f t="shared" si="12"/>
        <v>0</v>
      </c>
      <c r="AB71" s="211" t="str">
        <f t="shared" si="13"/>
        <v>GoldMD Overseas</v>
      </c>
    </row>
    <row r="72" spans="1:28" s="210" customFormat="1" ht="89.25">
      <c r="A72" s="165"/>
      <c r="B72" s="166" t="s">
        <v>1087</v>
      </c>
      <c r="C72" s="170" t="s">
        <v>2058</v>
      </c>
      <c r="D72" s="213"/>
      <c r="E72" s="166" t="s">
        <v>15912</v>
      </c>
      <c r="F72" s="166" t="s">
        <v>677</v>
      </c>
      <c r="G72" s="166" t="s">
        <v>12764</v>
      </c>
      <c r="H72" s="167">
        <v>0</v>
      </c>
      <c r="I72" s="168" t="s">
        <v>15935</v>
      </c>
      <c r="J72" s="168" t="s">
        <v>15657</v>
      </c>
      <c r="K72" s="207"/>
      <c r="L72" s="207"/>
      <c r="M72" s="207"/>
      <c r="N72" s="207"/>
      <c r="O72" s="207"/>
      <c r="P72" s="169"/>
      <c r="Q72" s="208"/>
      <c r="R72" s="166" t="str">
        <f ca="1">IF(ISERROR($V72),"",OFFSET('Smelter Look-up'!$C$4,$V72-4,0)&amp;"")</f>
        <v>Metalor Technologies (Hong Kong) Ltd.</v>
      </c>
      <c r="S72" s="165" t="str">
        <f t="shared" ca="1" si="11"/>
        <v>CN</v>
      </c>
      <c r="T72" s="165" t="str">
        <f ca="1">IF(B72="","",IF(ISERROR(MATCH($J72,SorP!$B$1:$B$6261,0)),"",INDIRECT("'SorP'!$A$"&amp;MATCH($S72&amp;$J72,SorP!C:C,0))))</f>
        <v>CN-HK</v>
      </c>
      <c r="U72" s="185"/>
      <c r="V72" s="209">
        <f>IF(C72="",NA(),IF(OR(C72="Smelter not listed",C72="Smelter not yet identified"),MATCH($B72&amp;$D72,'Smelter Look-up'!$J:$J,0),MATCH($B72&amp;$C72,'Smelter Look-up'!$J:$J,0)))</f>
        <v>193</v>
      </c>
      <c r="X72" s="210">
        <f t="shared" si="12"/>
        <v>0</v>
      </c>
      <c r="AB72" s="211" t="str">
        <f t="shared" si="13"/>
        <v>GoldMetalor Technologies (Hong Kong) Ltd.</v>
      </c>
    </row>
    <row r="73" spans="1:28" s="210" customFormat="1" ht="89.25">
      <c r="A73" s="165"/>
      <c r="B73" s="166" t="s">
        <v>1087</v>
      </c>
      <c r="C73" s="170" t="s">
        <v>2059</v>
      </c>
      <c r="D73" s="213"/>
      <c r="E73" s="166" t="s">
        <v>12274</v>
      </c>
      <c r="F73" s="166" t="s">
        <v>678</v>
      </c>
      <c r="G73" s="166" t="s">
        <v>12764</v>
      </c>
      <c r="H73" s="167">
        <v>0</v>
      </c>
      <c r="I73" s="168" t="s">
        <v>12274</v>
      </c>
      <c r="J73" s="168" t="s">
        <v>9870</v>
      </c>
      <c r="K73" s="207"/>
      <c r="L73" s="207"/>
      <c r="M73" s="207"/>
      <c r="N73" s="207"/>
      <c r="O73" s="207"/>
      <c r="P73" s="169"/>
      <c r="Q73" s="208"/>
      <c r="R73" s="166" t="str">
        <f ca="1">IF(ISERROR($V73),"",OFFSET('Smelter Look-up'!$C$4,$V73-4,0)&amp;"")</f>
        <v>Metalor Technologies (Singapore) Pte., Ltd.</v>
      </c>
      <c r="S73" s="165" t="str">
        <f t="shared" ca="1" si="11"/>
        <v>SG</v>
      </c>
      <c r="T73" s="165" t="str">
        <f ca="1">IF(B73="","",IF(ISERROR(MATCH($J73,SorP!$B$1:$B$6261,0)),"",INDIRECT("'SorP'!$A$"&amp;MATCH($S73&amp;$J73,SorP!C:C,0))))</f>
        <v>SG-05</v>
      </c>
      <c r="U73" s="185"/>
      <c r="V73" s="209">
        <f>IF(C73="",NA(),IF(OR(C73="Smelter not listed",C73="Smelter not yet identified"),MATCH($B73&amp;$D73,'Smelter Look-up'!$J:$J,0),MATCH($B73&amp;$C73,'Smelter Look-up'!$J:$J,0)))</f>
        <v>194</v>
      </c>
      <c r="X73" s="210">
        <f t="shared" si="12"/>
        <v>0</v>
      </c>
      <c r="AB73" s="211" t="str">
        <f t="shared" si="13"/>
        <v>GoldMetalor Technologies (Singapore) Pte., Ltd.</v>
      </c>
    </row>
    <row r="74" spans="1:28" s="210" customFormat="1" ht="76.5">
      <c r="A74" s="165"/>
      <c r="B74" s="166" t="s">
        <v>1087</v>
      </c>
      <c r="C74" s="170" t="s">
        <v>1561</v>
      </c>
      <c r="D74" s="213"/>
      <c r="E74" s="166" t="s">
        <v>15912</v>
      </c>
      <c r="F74" s="166" t="s">
        <v>1562</v>
      </c>
      <c r="G74" s="166" t="s">
        <v>12764</v>
      </c>
      <c r="H74" s="167">
        <v>0</v>
      </c>
      <c r="I74" s="168" t="s">
        <v>2402</v>
      </c>
      <c r="J74" s="168" t="s">
        <v>13130</v>
      </c>
      <c r="K74" s="207"/>
      <c r="L74" s="207"/>
      <c r="M74" s="207"/>
      <c r="N74" s="207"/>
      <c r="O74" s="207"/>
      <c r="P74" s="169"/>
      <c r="Q74" s="208"/>
      <c r="R74" s="166" t="str">
        <f ca="1">IF(ISERROR($V74),"",OFFSET('Smelter Look-up'!$C$4,$V74-4,0)&amp;"")</f>
        <v>Metalor Technologies (Suzhou) Ltd.</v>
      </c>
      <c r="S74" s="165" t="str">
        <f t="shared" ca="1" si="11"/>
        <v>CN</v>
      </c>
      <c r="T74" s="165" t="str">
        <f ca="1">IF(B74="","",IF(ISERROR(MATCH($J74,SorP!$B$1:$B$6261,0)),"",INDIRECT("'SorP'!$A$"&amp;MATCH($S74&amp;$J74,SorP!C:C,0))))</f>
        <v>CN-JS</v>
      </c>
      <c r="U74" s="185"/>
      <c r="V74" s="209">
        <f>IF(C74="",NA(),IF(OR(C74="Smelter not listed",C74="Smelter not yet identified"),MATCH($B74&amp;$D74,'Smelter Look-up'!$J:$J,0),MATCH($B74&amp;$C74,'Smelter Look-up'!$J:$J,0)))</f>
        <v>195</v>
      </c>
      <c r="X74" s="210">
        <f t="shared" si="12"/>
        <v>0</v>
      </c>
      <c r="AB74" s="211" t="str">
        <f t="shared" si="13"/>
        <v>GoldMetalor Technologies (Suzhou) Ltd.</v>
      </c>
    </row>
    <row r="75" spans="1:28" s="210" customFormat="1" ht="63.75">
      <c r="A75" s="165"/>
      <c r="B75" s="166" t="s">
        <v>1087</v>
      </c>
      <c r="C75" s="170" t="s">
        <v>2201</v>
      </c>
      <c r="D75" s="213"/>
      <c r="E75" s="166" t="s">
        <v>15899</v>
      </c>
      <c r="F75" s="166" t="s">
        <v>679</v>
      </c>
      <c r="G75" s="166" t="s">
        <v>12764</v>
      </c>
      <c r="H75" s="167">
        <v>0</v>
      </c>
      <c r="I75" s="168" t="s">
        <v>1563</v>
      </c>
      <c r="J75" s="168" t="s">
        <v>1564</v>
      </c>
      <c r="K75" s="207"/>
      <c r="L75" s="207"/>
      <c r="M75" s="207"/>
      <c r="N75" s="207"/>
      <c r="O75" s="207"/>
      <c r="P75" s="169"/>
      <c r="Q75" s="208"/>
      <c r="R75" s="166" t="str">
        <f ca="1">IF(ISERROR($V75),"",OFFSET('Smelter Look-up'!$C$4,$V75-4,0)&amp;"")</f>
        <v>Metalor Technologies S.A.</v>
      </c>
      <c r="S75" s="165" t="str">
        <f t="shared" ca="1" si="11"/>
        <v>CH</v>
      </c>
      <c r="T75" s="165" t="str">
        <f ca="1">IF(B75="","",IF(ISERROR(MATCH($J75,SorP!$B$1:$B$6261,0)),"",INDIRECT("'SorP'!$A$"&amp;MATCH($S75&amp;$J75,SorP!C:C,0))))</f>
        <v>CH-NE</v>
      </c>
      <c r="U75" s="185"/>
      <c r="V75" s="209">
        <f>IF(C75="",NA(),IF(OR(C75="Smelter not listed",C75="Smelter not yet identified"),MATCH($B75&amp;$D75,'Smelter Look-up'!$J:$J,0),MATCH($B75&amp;$C75,'Smelter Look-up'!$J:$J,0)))</f>
        <v>196</v>
      </c>
      <c r="X75" s="210">
        <f t="shared" si="12"/>
        <v>0</v>
      </c>
      <c r="AB75" s="211" t="str">
        <f t="shared" si="13"/>
        <v>GoldMetalor Technologies S.A.</v>
      </c>
    </row>
    <row r="76" spans="1:28" s="210" customFormat="1" ht="76.5">
      <c r="A76" s="165"/>
      <c r="B76" s="166" t="s">
        <v>1087</v>
      </c>
      <c r="C76" s="170" t="s">
        <v>11980</v>
      </c>
      <c r="D76" s="213"/>
      <c r="E76" s="166" t="s">
        <v>15911</v>
      </c>
      <c r="F76" s="166" t="s">
        <v>681</v>
      </c>
      <c r="G76" s="166" t="s">
        <v>12764</v>
      </c>
      <c r="H76" s="167">
        <v>0</v>
      </c>
      <c r="I76" s="168" t="s">
        <v>1567</v>
      </c>
      <c r="J76" s="168" t="s">
        <v>12427</v>
      </c>
      <c r="K76" s="207"/>
      <c r="L76" s="207"/>
      <c r="M76" s="207"/>
      <c r="N76" s="207"/>
      <c r="O76" s="207"/>
      <c r="P76" s="169"/>
      <c r="Q76" s="208"/>
      <c r="R76" s="166" t="str">
        <f ca="1">IF(ISERROR($V76),"",OFFSET('Smelter Look-up'!$C$4,$V76-4,0)&amp;"")</f>
        <v>Metalurgica Met-Mex Penoles S.A. De C.V.</v>
      </c>
      <c r="S76" s="165" t="str">
        <f t="shared" ca="1" si="11"/>
        <v>MX</v>
      </c>
      <c r="T76" s="165" t="str">
        <f ca="1">IF(B76="","",IF(ISERROR(MATCH($J76,SorP!$B$1:$B$6261,0)),"",INDIRECT("'SorP'!$A$"&amp;MATCH($S76&amp;$J76,SorP!C:C,0))))</f>
        <v>MX-COA</v>
      </c>
      <c r="U76" s="185"/>
      <c r="V76" s="209">
        <f>IF(C76="",NA(),IF(OR(C76="Smelter not listed",C76="Smelter not yet identified"),MATCH($B76&amp;$D76,'Smelter Look-up'!$J:$J,0),MATCH($B76&amp;$C76,'Smelter Look-up'!$J:$J,0)))</f>
        <v>198</v>
      </c>
      <c r="X76" s="210">
        <f t="shared" si="12"/>
        <v>0</v>
      </c>
      <c r="AB76" s="211" t="str">
        <f t="shared" si="13"/>
        <v>GoldMetalurgica Met-Mex Penoles S.A. De C.V.</v>
      </c>
    </row>
    <row r="77" spans="1:28" s="210" customFormat="1" ht="76.5">
      <c r="A77" s="165"/>
      <c r="B77" s="166" t="s">
        <v>1087</v>
      </c>
      <c r="C77" s="170" t="s">
        <v>1120</v>
      </c>
      <c r="D77" s="213"/>
      <c r="E77" s="166" t="s">
        <v>15895</v>
      </c>
      <c r="F77" s="166" t="s">
        <v>682</v>
      </c>
      <c r="G77" s="166" t="s">
        <v>12764</v>
      </c>
      <c r="H77" s="167">
        <v>0</v>
      </c>
      <c r="I77" s="168" t="s">
        <v>1497</v>
      </c>
      <c r="J77" s="168" t="s">
        <v>1497</v>
      </c>
      <c r="K77" s="207"/>
      <c r="L77" s="207"/>
      <c r="M77" s="207"/>
      <c r="N77" s="207"/>
      <c r="O77" s="207"/>
      <c r="P77" s="169"/>
      <c r="Q77" s="208"/>
      <c r="R77" s="166" t="str">
        <f ca="1">IF(ISERROR($V77),"",OFFSET('Smelter Look-up'!$C$4,$V77-4,0)&amp;"")</f>
        <v>Mitsubishi Materials Corporation</v>
      </c>
      <c r="S77" s="165" t="str">
        <f t="shared" ca="1" si="11"/>
        <v>JP</v>
      </c>
      <c r="T77" s="165" t="str">
        <f ca="1">IF(B77="","",IF(ISERROR(MATCH($J77,SorP!$B$1:$B$6261,0)),"",INDIRECT("'SorP'!$A$"&amp;MATCH($S77&amp;$J77,SorP!C:C,0))))</f>
        <v>JP-13</v>
      </c>
      <c r="U77" s="185"/>
      <c r="V77" s="209">
        <f>IF(C77="",NA(),IF(OR(C77="Smelter not listed",C77="Smelter not yet identified"),MATCH($B77&amp;$D77,'Smelter Look-up'!$J:$J,0),MATCH($B77&amp;$C77,'Smelter Look-up'!$J:$J,0)))</f>
        <v>204</v>
      </c>
      <c r="X77" s="210">
        <f t="shared" si="12"/>
        <v>0</v>
      </c>
      <c r="AB77" s="211" t="str">
        <f t="shared" si="13"/>
        <v>GoldMitsubishi Materials Corporation</v>
      </c>
    </row>
    <row r="78" spans="1:28" s="210" customFormat="1" ht="63.75">
      <c r="A78" s="165"/>
      <c r="B78" s="166" t="s">
        <v>1087</v>
      </c>
      <c r="C78" s="170" t="s">
        <v>1184</v>
      </c>
      <c r="D78" s="213"/>
      <c r="E78" s="166" t="s">
        <v>15895</v>
      </c>
      <c r="F78" s="166" t="s">
        <v>683</v>
      </c>
      <c r="G78" s="166" t="s">
        <v>12764</v>
      </c>
      <c r="H78" s="167">
        <v>0</v>
      </c>
      <c r="I78" s="168" t="s">
        <v>1569</v>
      </c>
      <c r="J78" s="168" t="s">
        <v>1568</v>
      </c>
      <c r="K78" s="207"/>
      <c r="L78" s="207"/>
      <c r="M78" s="207"/>
      <c r="N78" s="207"/>
      <c r="O78" s="207"/>
      <c r="P78" s="169"/>
      <c r="Q78" s="208"/>
      <c r="R78" s="166" t="str">
        <f ca="1">IF(ISERROR($V78),"",OFFSET('Smelter Look-up'!$C$4,$V78-4,0)&amp;"")</f>
        <v>Mitsui Mining and Smelting Co., Ltd.</v>
      </c>
      <c r="S78" s="165" t="str">
        <f t="shared" ca="1" si="11"/>
        <v>JP</v>
      </c>
      <c r="T78" s="165" t="str">
        <f ca="1">IF(B78="","",IF(ISERROR(MATCH($J78,SorP!$B$1:$B$6261,0)),"",INDIRECT("'SorP'!$A$"&amp;MATCH($S78&amp;$J78,SorP!C:C,0))))</f>
        <v>JP-34</v>
      </c>
      <c r="U78" s="185"/>
      <c r="V78" s="209">
        <f>IF(C78="",NA(),IF(OR(C78="Smelter not listed",C78="Smelter not yet identified"),MATCH($B78&amp;$D78,'Smelter Look-up'!$J:$J,0),MATCH($B78&amp;$C78,'Smelter Look-up'!$J:$J,0)))</f>
        <v>206</v>
      </c>
      <c r="X78" s="210">
        <f t="shared" si="12"/>
        <v>0</v>
      </c>
      <c r="AB78" s="211" t="str">
        <f t="shared" si="13"/>
        <v>GoldMitsui Mining and Smelting Co., Ltd.</v>
      </c>
    </row>
    <row r="79" spans="1:28" s="210" customFormat="1" ht="38.25">
      <c r="A79" s="165"/>
      <c r="B79" s="166" t="s">
        <v>1087</v>
      </c>
      <c r="C79" s="170" t="s">
        <v>14891</v>
      </c>
      <c r="D79" s="213"/>
      <c r="E79" s="166" t="s">
        <v>15899</v>
      </c>
      <c r="F79" s="166" t="s">
        <v>690</v>
      </c>
      <c r="G79" s="166" t="s">
        <v>12764</v>
      </c>
      <c r="H79" s="167">
        <v>0</v>
      </c>
      <c r="I79" s="168" t="s">
        <v>14894</v>
      </c>
      <c r="J79" s="168" t="s">
        <v>3666</v>
      </c>
      <c r="K79" s="207"/>
      <c r="L79" s="207"/>
      <c r="M79" s="207"/>
      <c r="N79" s="207"/>
      <c r="O79" s="207"/>
      <c r="P79" s="169"/>
      <c r="Q79" s="208"/>
      <c r="R79" s="166" t="str">
        <f ca="1">IF(ISERROR($V79),"",OFFSET('Smelter Look-up'!$C$4,$V79-4,0)&amp;"")</f>
        <v>MKS PAMP SA</v>
      </c>
      <c r="S79" s="165" t="str">
        <f t="shared" ca="1" si="11"/>
        <v>CH</v>
      </c>
      <c r="T79" s="165" t="str">
        <f ca="1">IF(B79="","",IF(ISERROR(MATCH($J79,SorP!$B$1:$B$6261,0)),"",INDIRECT("'SorP'!$A$"&amp;MATCH($S79&amp;$J79,SorP!C:C,0))))</f>
        <v>CH-GE</v>
      </c>
      <c r="U79" s="185"/>
      <c r="V79" s="209">
        <f>IF(C79="",NA(),IF(OR(C79="Smelter not listed",C79="Smelter not yet identified"),MATCH($B79&amp;$D79,'Smelter Look-up'!$J:$J,0),MATCH($B79&amp;$C79,'Smelter Look-up'!$J:$J,0)))</f>
        <v>207</v>
      </c>
      <c r="X79" s="210">
        <f t="shared" si="12"/>
        <v>0</v>
      </c>
      <c r="AB79" s="211" t="str">
        <f t="shared" si="13"/>
        <v>GoldMKS PAMP SA</v>
      </c>
    </row>
    <row r="80" spans="1:28" s="210" customFormat="1" ht="76.5">
      <c r="A80" s="165"/>
      <c r="B80" s="166" t="s">
        <v>1087</v>
      </c>
      <c r="C80" s="170" t="s">
        <v>2077</v>
      </c>
      <c r="D80" s="213"/>
      <c r="E80" s="166" t="s">
        <v>15906</v>
      </c>
      <c r="F80" s="166" t="s">
        <v>1344</v>
      </c>
      <c r="G80" s="166" t="s">
        <v>12764</v>
      </c>
      <c r="H80" s="167">
        <v>0</v>
      </c>
      <c r="I80" s="168" t="s">
        <v>1624</v>
      </c>
      <c r="J80" s="168" t="s">
        <v>14936</v>
      </c>
      <c r="K80" s="207"/>
      <c r="L80" s="207"/>
      <c r="M80" s="207"/>
      <c r="N80" s="207"/>
      <c r="O80" s="207"/>
      <c r="P80" s="169"/>
      <c r="Q80" s="208"/>
      <c r="R80" s="166" t="str">
        <f ca="1">IF(ISERROR($V80),"",OFFSET('Smelter Look-up'!$C$4,$V80-4,0)&amp;"")</f>
        <v>MMTC-PAMP India Pvt., Ltd.</v>
      </c>
      <c r="S80" s="165" t="str">
        <f t="shared" ca="1" si="11"/>
        <v>IN</v>
      </c>
      <c r="T80" s="165" t="str">
        <f ca="1">IF(B80="","",IF(ISERROR(MATCH($J80,SorP!$B$1:$B$6261,0)),"",INDIRECT("'SorP'!$A$"&amp;MATCH($S80&amp;$J80,SorP!C:C,0))))</f>
        <v>IN-HR</v>
      </c>
      <c r="U80" s="185"/>
      <c r="V80" s="209">
        <f>IF(C80="",NA(),IF(OR(C80="Smelter not listed",C80="Smelter not yet identified"),MATCH($B80&amp;$D80,'Smelter Look-up'!$J:$J,0),MATCH($B80&amp;$C80,'Smelter Look-up'!$J:$J,0)))</f>
        <v>208</v>
      </c>
      <c r="X80" s="210">
        <f t="shared" si="12"/>
        <v>0</v>
      </c>
      <c r="AB80" s="211" t="str">
        <f t="shared" si="13"/>
        <v>GoldMMTC-PAMP India Pvt., Ltd.</v>
      </c>
    </row>
    <row r="81" spans="1:28" s="210" customFormat="1" ht="38.25">
      <c r="A81" s="165"/>
      <c r="B81" s="166" t="s">
        <v>1087</v>
      </c>
      <c r="C81" s="170" t="s">
        <v>2206</v>
      </c>
      <c r="D81" s="213"/>
      <c r="E81" s="166" t="s">
        <v>15936</v>
      </c>
      <c r="F81" s="166" t="s">
        <v>2207</v>
      </c>
      <c r="G81" s="166" t="s">
        <v>12764</v>
      </c>
      <c r="H81" s="167">
        <v>0</v>
      </c>
      <c r="I81" s="168" t="s">
        <v>2239</v>
      </c>
      <c r="J81" s="168" t="s">
        <v>2240</v>
      </c>
      <c r="K81" s="207"/>
      <c r="L81" s="207"/>
      <c r="M81" s="207"/>
      <c r="N81" s="207"/>
      <c r="O81" s="207"/>
      <c r="P81" s="169"/>
      <c r="Q81" s="208"/>
      <c r="R81" s="166" t="str">
        <f ca="1">IF(ISERROR($V81),"",OFFSET('Smelter Look-up'!$C$4,$V81-4,0)&amp;"")</f>
        <v>Modeltech Sdn Bhd</v>
      </c>
      <c r="S81" s="165" t="str">
        <f t="shared" ca="1" si="11"/>
        <v>MY</v>
      </c>
      <c r="T81" s="165" t="str">
        <f ca="1">IF(B81="","",IF(ISERROR(MATCH($J81,SorP!$B$1:$B$6261,0)),"",INDIRECT("'SorP'!$A$"&amp;MATCH($S81&amp;$J81,SorP!C:C,0))))</f>
        <v>MY-04</v>
      </c>
      <c r="U81" s="185"/>
      <c r="V81" s="209">
        <f>IF(C81="",NA(),IF(OR(C81="Smelter not listed",C81="Smelter not yet identified"),MATCH($B81&amp;$D81,'Smelter Look-up'!$J:$J,0),MATCH($B81&amp;$C81,'Smelter Look-up'!$J:$J,0)))</f>
        <v>209</v>
      </c>
      <c r="X81" s="210">
        <f t="shared" si="12"/>
        <v>0</v>
      </c>
      <c r="AB81" s="211" t="str">
        <f t="shared" si="13"/>
        <v>GoldModeltech Sdn Bhd</v>
      </c>
    </row>
    <row r="82" spans="1:28" s="210" customFormat="1" ht="63.75">
      <c r="A82" s="165"/>
      <c r="B82" s="166" t="s">
        <v>1087</v>
      </c>
      <c r="C82" s="170" t="s">
        <v>11982</v>
      </c>
      <c r="D82" s="213"/>
      <c r="E82" s="166" t="s">
        <v>15903</v>
      </c>
      <c r="F82" s="166" t="s">
        <v>685</v>
      </c>
      <c r="G82" s="166" t="s">
        <v>12764</v>
      </c>
      <c r="H82" s="167">
        <v>0</v>
      </c>
      <c r="I82" s="168" t="s">
        <v>15937</v>
      </c>
      <c r="J82" s="168" t="s">
        <v>10828</v>
      </c>
      <c r="K82" s="207"/>
      <c r="L82" s="207"/>
      <c r="M82" s="207"/>
      <c r="N82" s="207"/>
      <c r="O82" s="207"/>
      <c r="P82" s="169"/>
      <c r="Q82" s="208"/>
      <c r="R82" s="166" t="str">
        <f ca="1">IF(ISERROR($V82),"",OFFSET('Smelter Look-up'!$C$4,$V82-4,0)&amp;"")</f>
        <v>Nadir Metal Rafineri San. Ve Tic. A.S.</v>
      </c>
      <c r="S82" s="165" t="str">
        <f t="shared" ca="1" si="11"/>
        <v>Unknown</v>
      </c>
      <c r="T82" s="165" t="e">
        <f ca="1">IF(B82="","",IF(ISERROR(MATCH($J82,SorP!$B$1:$B$6261,0)),"",INDIRECT("'SorP'!$A$"&amp;MATCH($S82&amp;$J82,SorP!C:C,0))))</f>
        <v>#N/A</v>
      </c>
      <c r="U82" s="185"/>
      <c r="V82" s="209">
        <f>IF(C82="",NA(),IF(OR(C82="Smelter not listed",C82="Smelter not yet identified"),MATCH($B82&amp;$D82,'Smelter Look-up'!$J:$J,0),MATCH($B82&amp;$C82,'Smelter Look-up'!$J:$J,0)))</f>
        <v>212</v>
      </c>
      <c r="X82" s="210">
        <f t="shared" si="12"/>
        <v>0</v>
      </c>
      <c r="AB82" s="211" t="str">
        <f t="shared" si="13"/>
        <v>GoldNadir Metal Rafineri San. Ve Tic. A.S.</v>
      </c>
    </row>
    <row r="83" spans="1:28" s="210" customFormat="1" ht="89.25">
      <c r="A83" s="165"/>
      <c r="B83" s="166" t="s">
        <v>1087</v>
      </c>
      <c r="C83" s="170" t="s">
        <v>1185</v>
      </c>
      <c r="D83" s="213"/>
      <c r="E83" s="166" t="s">
        <v>15897</v>
      </c>
      <c r="F83" s="166" t="s">
        <v>686</v>
      </c>
      <c r="G83" s="166" t="s">
        <v>12764</v>
      </c>
      <c r="H83" s="167">
        <v>0</v>
      </c>
      <c r="I83" s="168" t="s">
        <v>1572</v>
      </c>
      <c r="J83" s="168" t="s">
        <v>11578</v>
      </c>
      <c r="K83" s="207"/>
      <c r="L83" s="207"/>
      <c r="M83" s="207"/>
      <c r="N83" s="207"/>
      <c r="O83" s="207"/>
      <c r="P83" s="169"/>
      <c r="Q83" s="208"/>
      <c r="R83" s="166" t="str">
        <f ca="1">IF(ISERROR($V83),"",OFFSET('Smelter Look-up'!$C$4,$V83-4,0)&amp;"")</f>
        <v>Navoi Mining and Metallurgical Combinat</v>
      </c>
      <c r="S83" s="165" t="str">
        <f t="shared" ca="1" si="11"/>
        <v>UZ</v>
      </c>
      <c r="T83" s="165" t="str">
        <f ca="1">IF(B83="","",IF(ISERROR(MATCH($J83,SorP!$B$1:$B$6261,0)),"",INDIRECT("'SorP'!$A$"&amp;MATCH($S83&amp;$J83,SorP!C:C,0))))</f>
        <v>UZ-NW</v>
      </c>
      <c r="U83" s="185"/>
      <c r="V83" s="209">
        <f>IF(C83="",NA(),IF(OR(C83="Smelter not listed",C83="Smelter not yet identified"),MATCH($B83&amp;$D83,'Smelter Look-up'!$J:$J,0),MATCH($B83&amp;$C83,'Smelter Look-up'!$J:$J,0)))</f>
        <v>215</v>
      </c>
      <c r="X83" s="210">
        <f t="shared" si="12"/>
        <v>0</v>
      </c>
      <c r="AB83" s="211" t="str">
        <f t="shared" si="13"/>
        <v>GoldNavoi Mining and Metallurgical Combinat</v>
      </c>
    </row>
    <row r="84" spans="1:28" s="210" customFormat="1" ht="51">
      <c r="A84" s="165"/>
      <c r="B84" s="166" t="s">
        <v>1087</v>
      </c>
      <c r="C84" s="170" t="s">
        <v>2062</v>
      </c>
      <c r="D84" s="213"/>
      <c r="E84" s="166" t="s">
        <v>15895</v>
      </c>
      <c r="F84" s="166" t="s">
        <v>687</v>
      </c>
      <c r="G84" s="166" t="s">
        <v>12764</v>
      </c>
      <c r="H84" s="167">
        <v>0</v>
      </c>
      <c r="I84" s="168" t="s">
        <v>1573</v>
      </c>
      <c r="J84" s="168" t="s">
        <v>1574</v>
      </c>
      <c r="K84" s="207"/>
      <c r="L84" s="207"/>
      <c r="M84" s="207"/>
      <c r="N84" s="207"/>
      <c r="O84" s="207"/>
      <c r="P84" s="169"/>
      <c r="Q84" s="208"/>
      <c r="R84" s="166" t="str">
        <f ca="1">IF(ISERROR($V84),"",OFFSET('Smelter Look-up'!$C$4,$V84-4,0)&amp;"")</f>
        <v>Nihon Material Co., Ltd.</v>
      </c>
      <c r="S84" s="165" t="str">
        <f t="shared" ca="1" si="11"/>
        <v>JP</v>
      </c>
      <c r="T84" s="165" t="str">
        <f ca="1">IF(B84="","",IF(ISERROR(MATCH($J84,SorP!$B$1:$B$6261,0)),"",INDIRECT("'SorP'!$A$"&amp;MATCH($S84&amp;$J84,SorP!C:C,0))))</f>
        <v>JP-12</v>
      </c>
      <c r="U84" s="185"/>
      <c r="V84" s="209">
        <f>IF(C84="",NA(),IF(OR(C84="Smelter not listed",C84="Smelter not yet identified"),MATCH($B84&amp;$D84,'Smelter Look-up'!$J:$J,0),MATCH($B84&amp;$C84,'Smelter Look-up'!$J:$J,0)))</f>
        <v>217</v>
      </c>
      <c r="X84" s="210">
        <f t="shared" si="12"/>
        <v>0</v>
      </c>
      <c r="AB84" s="211" t="str">
        <f t="shared" si="13"/>
        <v>GoldNihon Material Co., Ltd.</v>
      </c>
    </row>
    <row r="85" spans="1:28" s="210" customFormat="1" ht="127.5">
      <c r="A85" s="165"/>
      <c r="B85" s="166" t="s">
        <v>1087</v>
      </c>
      <c r="C85" s="170" t="s">
        <v>11986</v>
      </c>
      <c r="D85" s="213"/>
      <c r="E85" s="166" t="s">
        <v>15938</v>
      </c>
      <c r="F85" s="166" t="s">
        <v>2111</v>
      </c>
      <c r="G85" s="166" t="s">
        <v>12764</v>
      </c>
      <c r="H85" s="167">
        <v>0</v>
      </c>
      <c r="I85" s="168" t="s">
        <v>2112</v>
      </c>
      <c r="J85" s="168" t="s">
        <v>2687</v>
      </c>
      <c r="K85" s="207"/>
      <c r="L85" s="207"/>
      <c r="M85" s="207"/>
      <c r="N85" s="207"/>
      <c r="O85" s="207"/>
      <c r="P85" s="169"/>
      <c r="Q85" s="208"/>
      <c r="R85" s="166" t="str">
        <f ca="1">IF(ISERROR($V85),"",OFFSET('Smelter Look-up'!$C$4,$V85-4,0)&amp;"")</f>
        <v>Oegussa Oesterreichische Gold- und Silber-Scheideanstalt Gesm.b.H.</v>
      </c>
      <c r="S85" s="165" t="str">
        <f t="shared" ca="1" si="11"/>
        <v>AT</v>
      </c>
      <c r="T85" s="165" t="str">
        <f ca="1">IF(B85="","",IF(ISERROR(MATCH($J85,SorP!$B$1:$B$6261,0)),"",INDIRECT("'SorP'!$A$"&amp;MATCH($S85&amp;$J85,SorP!C:C,0))))</f>
        <v>AT-9</v>
      </c>
      <c r="U85" s="185"/>
      <c r="V85" s="209">
        <f>IF(C85="",NA(),IF(OR(C85="Smelter not listed",C85="Smelter not yet identified"),MATCH($B85&amp;$D85,'Smelter Look-up'!$J:$J,0),MATCH($B85&amp;$C85,'Smelter Look-up'!$J:$J,0)))</f>
        <v>222</v>
      </c>
      <c r="X85" s="210">
        <f t="shared" si="12"/>
        <v>0</v>
      </c>
      <c r="AB85" s="211" t="str">
        <f t="shared" si="13"/>
        <v>GoldOgussa Osterreichische Gold- und Silber-Scheideanstalt GmbH</v>
      </c>
    </row>
    <row r="86" spans="1:28" s="210" customFormat="1" ht="76.5">
      <c r="A86" s="165"/>
      <c r="B86" s="166" t="s">
        <v>1087</v>
      </c>
      <c r="C86" s="170" t="s">
        <v>2063</v>
      </c>
      <c r="D86" s="213"/>
      <c r="E86" s="166" t="s">
        <v>15895</v>
      </c>
      <c r="F86" s="166" t="s">
        <v>688</v>
      </c>
      <c r="G86" s="166" t="s">
        <v>12764</v>
      </c>
      <c r="H86" s="167">
        <v>0</v>
      </c>
      <c r="I86" s="168" t="s">
        <v>1576</v>
      </c>
      <c r="J86" s="168" t="s">
        <v>1577</v>
      </c>
      <c r="K86" s="207"/>
      <c r="L86" s="207"/>
      <c r="M86" s="207"/>
      <c r="N86" s="207"/>
      <c r="O86" s="207"/>
      <c r="P86" s="169"/>
      <c r="Q86" s="208"/>
      <c r="R86" s="166" t="str">
        <f ca="1">IF(ISERROR($V86),"",OFFSET('Smelter Look-up'!$C$4,$V86-4,0)&amp;"")</f>
        <v>Ohura Precious Metal Industry Co., Ltd.</v>
      </c>
      <c r="S86" s="165" t="str">
        <f t="shared" ca="1" si="11"/>
        <v>JP</v>
      </c>
      <c r="T86" s="165" t="str">
        <f ca="1">IF(B86="","",IF(ISERROR(MATCH($J86,SorP!$B$1:$B$6261,0)),"",INDIRECT("'SorP'!$A$"&amp;MATCH($S86&amp;$J86,SorP!C:C,0))))</f>
        <v>JP-29</v>
      </c>
      <c r="U86" s="185"/>
      <c r="V86" s="209">
        <f>IF(C86="",NA(),IF(OR(C86="Smelter not listed",C86="Smelter not yet identified"),MATCH($B86&amp;$D86,'Smelter Look-up'!$J:$J,0),MATCH($B86&amp;$C86,'Smelter Look-up'!$J:$J,0)))</f>
        <v>224</v>
      </c>
      <c r="X86" s="210">
        <f t="shared" si="12"/>
        <v>0</v>
      </c>
      <c r="AB86" s="211" t="str">
        <f t="shared" si="13"/>
        <v>GoldOhura Precious Metal Industry Co., Ltd.</v>
      </c>
    </row>
    <row r="87" spans="1:28" s="210" customFormat="1" ht="76.5">
      <c r="A87" s="165"/>
      <c r="B87" s="166" t="s">
        <v>1087</v>
      </c>
      <c r="C87" s="170" t="s">
        <v>2064</v>
      </c>
      <c r="D87" s="213"/>
      <c r="E87" s="166" t="s">
        <v>15912</v>
      </c>
      <c r="F87" s="166" t="s">
        <v>691</v>
      </c>
      <c r="G87" s="166" t="s">
        <v>12764</v>
      </c>
      <c r="H87" s="167">
        <v>0</v>
      </c>
      <c r="I87" s="168" t="s">
        <v>2368</v>
      </c>
      <c r="J87" s="168" t="s">
        <v>13118</v>
      </c>
      <c r="K87" s="207"/>
      <c r="L87" s="207"/>
      <c r="M87" s="207"/>
      <c r="N87" s="207"/>
      <c r="O87" s="207"/>
      <c r="P87" s="169"/>
      <c r="Q87" s="208"/>
      <c r="R87" s="166" t="str">
        <f ca="1">IF(ISERROR($V87),"",OFFSET('Smelter Look-up'!$C$4,$V87-4,0)&amp;"")</f>
        <v>Penglai Penggang Gold Industry Co., Ltd.</v>
      </c>
      <c r="S87" s="165" t="str">
        <f t="shared" ca="1" si="11"/>
        <v>CN</v>
      </c>
      <c r="T87" s="165" t="str">
        <f ca="1">IF(B87="","",IF(ISERROR(MATCH($J87,SorP!$B$1:$B$6261,0)),"",INDIRECT("'SorP'!$A$"&amp;MATCH($S87&amp;$J87,SorP!C:C,0))))</f>
        <v>CN-SD</v>
      </c>
      <c r="U87" s="185"/>
      <c r="V87" s="209">
        <f>IF(C87="",NA(),IF(OR(C87="Smelter not listed",C87="Smelter not yet identified"),MATCH($B87&amp;$D87,'Smelter Look-up'!$J:$J,0),MATCH($B87&amp;$C87,'Smelter Look-up'!$J:$J,0)))</f>
        <v>231</v>
      </c>
      <c r="X87" s="210">
        <f t="shared" si="12"/>
        <v>0</v>
      </c>
      <c r="AB87" s="211" t="str">
        <f t="shared" si="13"/>
        <v>GoldPenglai Penggang Gold Industry Co., Ltd.</v>
      </c>
    </row>
    <row r="88" spans="1:28" s="210" customFormat="1" ht="76.5">
      <c r="A88" s="165"/>
      <c r="B88" s="166" t="s">
        <v>1087</v>
      </c>
      <c r="C88" s="170" t="s">
        <v>2403</v>
      </c>
      <c r="D88" s="213"/>
      <c r="E88" s="166" t="s">
        <v>15939</v>
      </c>
      <c r="F88" s="166" t="s">
        <v>2404</v>
      </c>
      <c r="G88" s="166" t="s">
        <v>12764</v>
      </c>
      <c r="H88" s="167">
        <v>0</v>
      </c>
      <c r="I88" s="168" t="s">
        <v>2405</v>
      </c>
      <c r="J88" s="168" t="s">
        <v>2406</v>
      </c>
      <c r="K88" s="207"/>
      <c r="L88" s="207"/>
      <c r="M88" s="207"/>
      <c r="N88" s="207"/>
      <c r="O88" s="207"/>
      <c r="P88" s="169"/>
      <c r="Q88" s="208"/>
      <c r="R88" s="166" t="str">
        <f ca="1">IF(ISERROR($V88),"",OFFSET('Smelter Look-up'!$C$4,$V88-4,0)&amp;"")</f>
        <v>Planta Recuperadora de Metales SpA</v>
      </c>
      <c r="S88" s="165" t="str">
        <f t="shared" ca="1" si="11"/>
        <v>CL</v>
      </c>
      <c r="T88" s="165" t="str">
        <f ca="1">IF(B88="","",IF(ISERROR(MATCH($J88,SorP!$B$1:$B$6261,0)),"",INDIRECT("'SorP'!$A$"&amp;MATCH($S88&amp;$J88,SorP!C:C,0))))</f>
        <v>CL-AN</v>
      </c>
      <c r="U88" s="185"/>
      <c r="V88" s="209">
        <f>IF(C88="",NA(),IF(OR(C88="Smelter not listed",C88="Smelter not yet identified"),MATCH($B88&amp;$D88,'Smelter Look-up'!$J:$J,0),MATCH($B88&amp;$C88,'Smelter Look-up'!$J:$J,0)))</f>
        <v>234</v>
      </c>
      <c r="X88" s="210">
        <f t="shared" si="12"/>
        <v>0</v>
      </c>
      <c r="AB88" s="211" t="str">
        <f t="shared" si="13"/>
        <v>GoldPlanta Recuperadora de Metales SpA</v>
      </c>
    </row>
    <row r="89" spans="1:28" s="210" customFormat="1" ht="76.5">
      <c r="A89" s="165"/>
      <c r="B89" s="166" t="s">
        <v>1087</v>
      </c>
      <c r="C89" s="170" t="s">
        <v>1186</v>
      </c>
      <c r="D89" s="213"/>
      <c r="E89" s="166" t="s">
        <v>15940</v>
      </c>
      <c r="F89" s="166" t="s">
        <v>693</v>
      </c>
      <c r="G89" s="166" t="s">
        <v>12764</v>
      </c>
      <c r="H89" s="167">
        <v>0</v>
      </c>
      <c r="I89" s="168" t="s">
        <v>1581</v>
      </c>
      <c r="J89" s="168" t="s">
        <v>5835</v>
      </c>
      <c r="K89" s="207"/>
      <c r="L89" s="207"/>
      <c r="M89" s="207"/>
      <c r="N89" s="207"/>
      <c r="O89" s="207"/>
      <c r="P89" s="169"/>
      <c r="Q89" s="208"/>
      <c r="R89" s="166" t="str">
        <f ca="1">IF(ISERROR($V89),"",OFFSET('Smelter Look-up'!$C$4,$V89-4,0)&amp;"")</f>
        <v>PT Aneka Tambang (Persero) Tbk</v>
      </c>
      <c r="S89" s="165" t="str">
        <f t="shared" ca="1" si="11"/>
        <v>ID</v>
      </c>
      <c r="T89" s="165" t="str">
        <f ca="1">IF(B89="","",IF(ISERROR(MATCH($J89,SorP!$B$1:$B$6261,0)),"",INDIRECT("'SorP'!$A$"&amp;MATCH($S89&amp;$J89,SorP!C:C,0))))</f>
        <v>ID-JK</v>
      </c>
      <c r="U89" s="185"/>
      <c r="V89" s="209">
        <f>IF(C89="",NA(),IF(OR(C89="Smelter not listed",C89="Smelter not yet identified"),MATCH($B89&amp;$D89,'Smelter Look-up'!$J:$J,0),MATCH($B89&amp;$C89,'Smelter Look-up'!$J:$J,0)))</f>
        <v>237</v>
      </c>
      <c r="X89" s="210">
        <f t="shared" si="12"/>
        <v>0</v>
      </c>
      <c r="AB89" s="211" t="str">
        <f t="shared" si="13"/>
        <v>GoldPT Aneka Tambang (Persero) Tbk</v>
      </c>
    </row>
    <row r="90" spans="1:28" s="210" customFormat="1" ht="38.25">
      <c r="A90" s="165"/>
      <c r="B90" s="166" t="s">
        <v>1087</v>
      </c>
      <c r="C90" s="170" t="s">
        <v>11983</v>
      </c>
      <c r="D90" s="213"/>
      <c r="E90" s="166" t="s">
        <v>15899</v>
      </c>
      <c r="F90" s="166" t="s">
        <v>694</v>
      </c>
      <c r="G90" s="166" t="s">
        <v>12764</v>
      </c>
      <c r="H90" s="167">
        <v>0</v>
      </c>
      <c r="I90" s="168" t="s">
        <v>1582</v>
      </c>
      <c r="J90" s="168" t="s">
        <v>1564</v>
      </c>
      <c r="K90" s="207"/>
      <c r="L90" s="207"/>
      <c r="M90" s="207"/>
      <c r="N90" s="207"/>
      <c r="O90" s="207"/>
      <c r="P90" s="169"/>
      <c r="Q90" s="208"/>
      <c r="R90" s="166" t="str">
        <f ca="1">IF(ISERROR($V90),"",OFFSET('Smelter Look-up'!$C$4,$V90-4,0)&amp;"")</f>
        <v>PX Precinox S.A.</v>
      </c>
      <c r="S90" s="165" t="str">
        <f t="shared" ca="1" si="11"/>
        <v>CH</v>
      </c>
      <c r="T90" s="165" t="str">
        <f ca="1">IF(B90="","",IF(ISERROR(MATCH($J90,SorP!$B$1:$B$6261,0)),"",INDIRECT("'SorP'!$A$"&amp;MATCH($S90&amp;$J90,SorP!C:C,0))))</f>
        <v>CH-NE</v>
      </c>
      <c r="U90" s="185"/>
      <c r="V90" s="209">
        <f>IF(C90="",NA(),IF(OR(C90="Smelter not listed",C90="Smelter not yet identified"),MATCH($B90&amp;$D90,'Smelter Look-up'!$J:$J,0),MATCH($B90&amp;$C90,'Smelter Look-up'!$J:$J,0)))</f>
        <v>238</v>
      </c>
      <c r="X90" s="210">
        <f t="shared" si="12"/>
        <v>0</v>
      </c>
      <c r="AB90" s="211" t="str">
        <f t="shared" si="13"/>
        <v>GoldPX Precinox S.A.</v>
      </c>
    </row>
    <row r="91" spans="1:28" s="210" customFormat="1" ht="63.75">
      <c r="A91" s="165"/>
      <c r="B91" s="166" t="s">
        <v>1087</v>
      </c>
      <c r="C91" s="170" t="s">
        <v>15941</v>
      </c>
      <c r="D91" s="213"/>
      <c r="E91" s="166" t="s">
        <v>15912</v>
      </c>
      <c r="F91" s="166" t="s">
        <v>15942</v>
      </c>
      <c r="G91" s="166" t="s">
        <v>12764</v>
      </c>
      <c r="H91" s="167">
        <v>0</v>
      </c>
      <c r="I91" s="168" t="s">
        <v>15943</v>
      </c>
      <c r="J91" s="168" t="s">
        <v>13128</v>
      </c>
      <c r="K91" s="207"/>
      <c r="L91" s="207"/>
      <c r="M91" s="207"/>
      <c r="N91" s="207"/>
      <c r="O91" s="207"/>
      <c r="P91" s="169"/>
      <c r="Q91" s="208"/>
      <c r="R91" s="166" t="str">
        <f ca="1">IF(ISERROR($V91),"",OFFSET('Smelter Look-up'!$C$4,$V91-4,0)&amp;"")</f>
        <v/>
      </c>
      <c r="S91" s="165" t="str">
        <f t="shared" ca="1" si="11"/>
        <v>CN</v>
      </c>
      <c r="T91" s="165" t="str">
        <f ca="1">IF(B91="","",IF(ISERROR(MATCH($J91,SorP!$B$1:$B$6261,0)),"",INDIRECT("'SorP'!$A$"&amp;MATCH($S91&amp;$J91,SorP!C:C,0))))</f>
        <v>CN-GS</v>
      </c>
      <c r="U91" s="185"/>
      <c r="V91" s="209" t="e">
        <f>IF(C91="",NA(),IF(OR(C91="Smelter not listed",C91="Smelter not yet identified"),MATCH($B91&amp;$D91,'Smelter Look-up'!$J:$J,0),MATCH($B91&amp;$C91,'Smelter Look-up'!$J:$J,0)))</f>
        <v>#N/A</v>
      </c>
      <c r="X91" s="210">
        <f t="shared" si="12"/>
        <v>0</v>
      </c>
      <c r="AB91" s="211" t="str">
        <f t="shared" si="13"/>
        <v>GoldRefinery of Seemine Gold Co., Ltd.</v>
      </c>
    </row>
    <row r="92" spans="1:28" s="210" customFormat="1" ht="51">
      <c r="A92" s="165"/>
      <c r="B92" s="166" t="s">
        <v>1087</v>
      </c>
      <c r="C92" s="170" t="s">
        <v>13279</v>
      </c>
      <c r="D92" s="213"/>
      <c r="E92" s="166" t="s">
        <v>15944</v>
      </c>
      <c r="F92" s="166" t="s">
        <v>2212</v>
      </c>
      <c r="G92" s="166" t="s">
        <v>12764</v>
      </c>
      <c r="H92" s="167">
        <v>0</v>
      </c>
      <c r="I92" s="168" t="s">
        <v>2241</v>
      </c>
      <c r="J92" s="168" t="s">
        <v>8529</v>
      </c>
      <c r="K92" s="207"/>
      <c r="L92" s="207"/>
      <c r="M92" s="207"/>
      <c r="N92" s="207"/>
      <c r="O92" s="207"/>
      <c r="P92" s="169"/>
      <c r="Q92" s="208"/>
      <c r="R92" s="166" t="str">
        <f ca="1">IF(ISERROR($V92),"",OFFSET('Smelter Look-up'!$C$4,$V92-4,0)&amp;"")</f>
        <v>REMONDIS PMR B.V.</v>
      </c>
      <c r="S92" s="165" t="str">
        <f t="shared" ca="1" si="11"/>
        <v>Unknown</v>
      </c>
      <c r="T92" s="165" t="e">
        <f ca="1">IF(B92="","",IF(ISERROR(MATCH($J92,SorP!$B$1:$B$6261,0)),"",INDIRECT("'SorP'!$A$"&amp;MATCH($S92&amp;$J92,SorP!C:C,0))))</f>
        <v>#N/A</v>
      </c>
      <c r="U92" s="185"/>
      <c r="V92" s="209">
        <f>IF(C92="",NA(),IF(OR(C92="Smelter not listed",C92="Smelter not yet identified"),MATCH($B92&amp;$D92,'Smelter Look-up'!$J:$J,0),MATCH($B92&amp;$C92,'Smelter Look-up'!$J:$J,0)))</f>
        <v>244</v>
      </c>
      <c r="X92" s="210">
        <f t="shared" si="12"/>
        <v>0</v>
      </c>
      <c r="AB92" s="211" t="str">
        <f t="shared" si="13"/>
        <v>GoldREMONDIS PMR B.V.</v>
      </c>
    </row>
    <row r="93" spans="1:28" s="210" customFormat="1" ht="51">
      <c r="A93" s="165"/>
      <c r="B93" s="166" t="s">
        <v>1087</v>
      </c>
      <c r="C93" s="170" t="s">
        <v>873</v>
      </c>
      <c r="D93" s="213"/>
      <c r="E93" s="166" t="s">
        <v>15901</v>
      </c>
      <c r="F93" s="166" t="s">
        <v>696</v>
      </c>
      <c r="G93" s="166" t="s">
        <v>12764</v>
      </c>
      <c r="H93" s="167">
        <v>0</v>
      </c>
      <c r="I93" s="168" t="s">
        <v>1585</v>
      </c>
      <c r="J93" s="168" t="s">
        <v>1549</v>
      </c>
      <c r="K93" s="207"/>
      <c r="L93" s="207"/>
      <c r="M93" s="207"/>
      <c r="N93" s="207"/>
      <c r="O93" s="207"/>
      <c r="P93" s="169"/>
      <c r="Q93" s="208"/>
      <c r="R93" s="166" t="str">
        <f ca="1">IF(ISERROR($V93),"",OFFSET('Smelter Look-up'!$C$4,$V93-4,0)&amp;"")</f>
        <v>Royal Canadian Mint</v>
      </c>
      <c r="S93" s="165" t="str">
        <f t="shared" ca="1" si="11"/>
        <v>CA</v>
      </c>
      <c r="T93" s="165" t="str">
        <f ca="1">IF(B93="","",IF(ISERROR(MATCH($J93,SorP!$B$1:$B$6261,0)),"",INDIRECT("'SorP'!$A$"&amp;MATCH($S93&amp;$J93,SorP!C:C,0))))</f>
        <v>CA-ON</v>
      </c>
      <c r="U93" s="185"/>
      <c r="V93" s="209">
        <f>IF(C93="",NA(),IF(OR(C93="Smelter not listed",C93="Smelter not yet identified"),MATCH($B93&amp;$D93,'Smelter Look-up'!$J:$J,0),MATCH($B93&amp;$C93,'Smelter Look-up'!$J:$J,0)))</f>
        <v>245</v>
      </c>
      <c r="X93" s="210">
        <f t="shared" si="12"/>
        <v>0</v>
      </c>
      <c r="AB93" s="211" t="str">
        <f t="shared" si="13"/>
        <v>GoldRoyal Canadian Mint</v>
      </c>
    </row>
    <row r="94" spans="1:28" s="210" customFormat="1" ht="25.5">
      <c r="A94" s="165"/>
      <c r="B94" s="166" t="s">
        <v>1087</v>
      </c>
      <c r="C94" s="170" t="s">
        <v>2162</v>
      </c>
      <c r="D94" s="213"/>
      <c r="E94" s="166" t="s">
        <v>15945</v>
      </c>
      <c r="F94" s="166" t="s">
        <v>2163</v>
      </c>
      <c r="G94" s="166" t="s">
        <v>12764</v>
      </c>
      <c r="H94" s="167">
        <v>0</v>
      </c>
      <c r="I94" s="168" t="s">
        <v>2164</v>
      </c>
      <c r="J94" s="168" t="s">
        <v>4755</v>
      </c>
      <c r="K94" s="207"/>
      <c r="L94" s="207"/>
      <c r="M94" s="207"/>
      <c r="N94" s="207"/>
      <c r="O94" s="207"/>
      <c r="P94" s="169"/>
      <c r="Q94" s="208"/>
      <c r="R94" s="166" t="str">
        <f ca="1">IF(ISERROR($V94),"",OFFSET('Smelter Look-up'!$C$4,$V94-4,0)&amp;"")</f>
        <v>SAAMP</v>
      </c>
      <c r="S94" s="165" t="str">
        <f t="shared" ca="1" si="11"/>
        <v>FR</v>
      </c>
      <c r="T94" s="165" t="str">
        <f ca="1">IF(B94="","",IF(ISERROR(MATCH($J94,SorP!$B$1:$B$6261,0)),"",INDIRECT("'SorP'!$A$"&amp;MATCH($S94&amp;$J94,SorP!C:C,0))))</f>
        <v>FR-IDF</v>
      </c>
      <c r="U94" s="185"/>
      <c r="V94" s="209">
        <f>IF(C94="",NA(),IF(OR(C94="Smelter not listed",C94="Smelter not yet identified"),MATCH($B94&amp;$D94,'Smelter Look-up'!$J:$J,0),MATCH($B94&amp;$C94,'Smelter Look-up'!$J:$J,0)))</f>
        <v>247</v>
      </c>
      <c r="X94" s="210">
        <f t="shared" si="12"/>
        <v>0</v>
      </c>
      <c r="AB94" s="211" t="str">
        <f t="shared" si="13"/>
        <v>GoldSAAMP</v>
      </c>
    </row>
    <row r="95" spans="1:28" s="210" customFormat="1" ht="38.25">
      <c r="A95" s="165"/>
      <c r="B95" s="166" t="s">
        <v>1087</v>
      </c>
      <c r="C95" s="170" t="s">
        <v>2407</v>
      </c>
      <c r="D95" s="213"/>
      <c r="E95" s="166" t="s">
        <v>15892</v>
      </c>
      <c r="F95" s="166" t="s">
        <v>2408</v>
      </c>
      <c r="G95" s="166" t="s">
        <v>12764</v>
      </c>
      <c r="H95" s="167">
        <v>0</v>
      </c>
      <c r="I95" s="168" t="s">
        <v>1522</v>
      </c>
      <c r="J95" s="168" t="s">
        <v>6296</v>
      </c>
      <c r="K95" s="207"/>
      <c r="L95" s="207"/>
      <c r="M95" s="207"/>
      <c r="N95" s="207"/>
      <c r="O95" s="207"/>
      <c r="P95" s="169"/>
      <c r="Q95" s="208"/>
      <c r="R95" s="166" t="str">
        <f ca="1">IF(ISERROR($V95),"",OFFSET('Smelter Look-up'!$C$4,$V95-4,0)&amp;"")</f>
        <v>Safimet S.p.A</v>
      </c>
      <c r="S95" s="165" t="str">
        <f t="shared" ca="1" si="11"/>
        <v>IT</v>
      </c>
      <c r="T95" s="165" t="str">
        <f ca="1">IF(B95="","",IF(ISERROR(MATCH($J95,SorP!$B$1:$B$6261,0)),"",INDIRECT("'SorP'!$A$"&amp;MATCH($S95&amp;$J95,SorP!C:C,0))))</f>
        <v>IT-52</v>
      </c>
      <c r="U95" s="185"/>
      <c r="V95" s="209">
        <f>IF(C95="",NA(),IF(OR(C95="Smelter not listed",C95="Smelter not yet identified"),MATCH($B95&amp;$D95,'Smelter Look-up'!$J:$J,0),MATCH($B95&amp;$C95,'Smelter Look-up'!$J:$J,0)))</f>
        <v>249</v>
      </c>
      <c r="X95" s="210">
        <f t="shared" si="12"/>
        <v>0</v>
      </c>
      <c r="AB95" s="211" t="str">
        <f t="shared" si="13"/>
        <v>GoldSafimet S.p.A</v>
      </c>
    </row>
    <row r="96" spans="1:28" s="210" customFormat="1" ht="25.5">
      <c r="A96" s="165"/>
      <c r="B96" s="166" t="s">
        <v>1087</v>
      </c>
      <c r="C96" s="170" t="s">
        <v>2213</v>
      </c>
      <c r="D96" s="213"/>
      <c r="E96" s="166" t="s">
        <v>15946</v>
      </c>
      <c r="F96" s="166" t="s">
        <v>2214</v>
      </c>
      <c r="G96" s="166" t="s">
        <v>12764</v>
      </c>
      <c r="H96" s="167">
        <v>0</v>
      </c>
      <c r="I96" s="168" t="s">
        <v>2215</v>
      </c>
      <c r="J96" s="168" t="s">
        <v>4026</v>
      </c>
      <c r="K96" s="207"/>
      <c r="L96" s="207"/>
      <c r="M96" s="207"/>
      <c r="N96" s="207"/>
      <c r="O96" s="207"/>
      <c r="P96" s="169"/>
      <c r="Q96" s="208"/>
      <c r="R96" s="166" t="str">
        <f ca="1">IF(ISERROR($V96),"",OFFSET('Smelter Look-up'!$C$4,$V96-4,0)&amp;"")</f>
        <v>SAFINA A.S.</v>
      </c>
      <c r="S96" s="165" t="str">
        <f t="shared" ca="1" si="11"/>
        <v>CZ</v>
      </c>
      <c r="T96" s="165" t="str">
        <f ca="1">IF(B96="","",IF(ISERROR(MATCH($J96,SorP!$B$1:$B$6261,0)),"",INDIRECT("'SorP'!$A$"&amp;MATCH($S96&amp;$J96,SorP!C:C,0))))</f>
        <v>CZ-20A</v>
      </c>
      <c r="U96" s="185"/>
      <c r="V96" s="209">
        <f>IF(C96="",NA(),IF(OR(C96="Smelter not listed",C96="Smelter not yet identified"),MATCH($B96&amp;$D96,'Smelter Look-up'!$J:$J,0),MATCH($B96&amp;$C96,'Smelter Look-up'!$J:$J,0)))</f>
        <v>250</v>
      </c>
      <c r="X96" s="210">
        <f t="shared" si="12"/>
        <v>0</v>
      </c>
      <c r="AB96" s="211" t="str">
        <f t="shared" si="13"/>
        <v>GoldSAFINA A.S.</v>
      </c>
    </row>
    <row r="97" spans="1:28" s="210" customFormat="1" ht="25.5">
      <c r="A97" s="165"/>
      <c r="B97" s="166" t="s">
        <v>1087</v>
      </c>
      <c r="C97" s="170" t="s">
        <v>15947</v>
      </c>
      <c r="D97" s="213"/>
      <c r="E97" s="166" t="s">
        <v>15906</v>
      </c>
      <c r="F97" s="166" t="s">
        <v>15948</v>
      </c>
      <c r="G97" s="166" t="s">
        <v>12764</v>
      </c>
      <c r="H97" s="167">
        <v>0</v>
      </c>
      <c r="I97" s="168" t="s">
        <v>15949</v>
      </c>
      <c r="J97" s="168" t="s">
        <v>14935</v>
      </c>
      <c r="K97" s="207"/>
      <c r="L97" s="207"/>
      <c r="M97" s="207"/>
      <c r="N97" s="207"/>
      <c r="O97" s="207"/>
      <c r="P97" s="169"/>
      <c r="Q97" s="208"/>
      <c r="R97" s="166" t="str">
        <f ca="1">IF(ISERROR($V97),"",OFFSET('Smelter Look-up'!$C$4,$V97-4,0)&amp;"")</f>
        <v/>
      </c>
      <c r="S97" s="165" t="str">
        <f t="shared" ca="1" si="11"/>
        <v>IN</v>
      </c>
      <c r="T97" s="165" t="str">
        <f ca="1">IF(B97="","",IF(ISERROR(MATCH($J97,SorP!$B$1:$B$6261,0)),"",INDIRECT("'SorP'!$A$"&amp;MATCH($S97&amp;$J97,SorP!C:C,0))))</f>
        <v>IN-HP</v>
      </c>
      <c r="U97" s="185"/>
      <c r="V97" s="209" t="e">
        <f>IF(C97="",NA(),IF(OR(C97="Smelter not listed",C97="Smelter not yet identified"),MATCH($B97&amp;$D97,'Smelter Look-up'!$J:$J,0),MATCH($B97&amp;$C97,'Smelter Look-up'!$J:$J,0)))</f>
        <v>#N/A</v>
      </c>
      <c r="X97" s="210">
        <f t="shared" si="12"/>
        <v>0</v>
      </c>
      <c r="AB97" s="211" t="str">
        <f t="shared" si="13"/>
        <v>GoldSai Refinery</v>
      </c>
    </row>
    <row r="98" spans="1:28" s="210" customFormat="1" ht="63.75">
      <c r="A98" s="165"/>
      <c r="B98" s="166" t="s">
        <v>1087</v>
      </c>
      <c r="C98" s="170" t="s">
        <v>11984</v>
      </c>
      <c r="D98" s="213"/>
      <c r="E98" s="166" t="s">
        <v>15950</v>
      </c>
      <c r="F98" s="166" t="s">
        <v>699</v>
      </c>
      <c r="G98" s="166" t="s">
        <v>12764</v>
      </c>
      <c r="H98" s="167">
        <v>0</v>
      </c>
      <c r="I98" s="168" t="s">
        <v>1590</v>
      </c>
      <c r="J98" s="168" t="s">
        <v>4544</v>
      </c>
      <c r="K98" s="207"/>
      <c r="L98" s="207"/>
      <c r="M98" s="207"/>
      <c r="N98" s="207"/>
      <c r="O98" s="207"/>
      <c r="P98" s="169"/>
      <c r="Q98" s="208"/>
      <c r="R98" s="166" t="str">
        <f ca="1">IF(ISERROR($V98),"",OFFSET('Smelter Look-up'!$C$4,$V98-4,0)&amp;"")</f>
        <v>SEMPSA Joyeria Plateria S.A.</v>
      </c>
      <c r="S98" s="165" t="str">
        <f t="shared" ca="1" si="11"/>
        <v>ES</v>
      </c>
      <c r="T98" s="165" t="str">
        <f ca="1">IF(B98="","",IF(ISERROR(MATCH($J98,SorP!$B$1:$B$6261,0)),"",INDIRECT("'SorP'!$A$"&amp;MATCH($S98&amp;$J98,SorP!C:C,0))))</f>
        <v>ES-MD</v>
      </c>
      <c r="U98" s="185"/>
      <c r="V98" s="209">
        <f>IF(C98="",NA(),IF(OR(C98="Smelter not listed",C98="Smelter not yet identified"),MATCH($B98&amp;$D98,'Smelter Look-up'!$J:$J,0),MATCH($B98&amp;$C98,'Smelter Look-up'!$J:$J,0)))</f>
        <v>258</v>
      </c>
      <c r="X98" s="210">
        <f t="shared" si="12"/>
        <v>0</v>
      </c>
      <c r="AB98" s="211" t="str">
        <f t="shared" si="13"/>
        <v>GoldSEMPSA Joyeria Plateria S.A.</v>
      </c>
    </row>
    <row r="99" spans="1:28" s="210" customFormat="1" ht="63.75">
      <c r="A99" s="165"/>
      <c r="B99" s="166" t="s">
        <v>1087</v>
      </c>
      <c r="C99" s="170" t="s">
        <v>13280</v>
      </c>
      <c r="D99" s="213"/>
      <c r="E99" s="166" t="s">
        <v>15912</v>
      </c>
      <c r="F99" s="166" t="s">
        <v>13281</v>
      </c>
      <c r="G99" s="166" t="s">
        <v>12764</v>
      </c>
      <c r="H99" s="167">
        <v>0</v>
      </c>
      <c r="I99" s="168" t="s">
        <v>1594</v>
      </c>
      <c r="J99" s="168" t="s">
        <v>13118</v>
      </c>
      <c r="K99" s="207"/>
      <c r="L99" s="207"/>
      <c r="M99" s="207"/>
      <c r="N99" s="207"/>
      <c r="O99" s="207"/>
      <c r="P99" s="169"/>
      <c r="Q99" s="208"/>
      <c r="R99" s="166" t="str">
        <f ca="1">IF(ISERROR($V99),"",OFFSET('Smelter Look-up'!$C$4,$V99-4,0)&amp;"")</f>
        <v>Shandong Humon Smelting Co., Ltd.</v>
      </c>
      <c r="S99" s="165" t="str">
        <f t="shared" ca="1" si="11"/>
        <v>CN</v>
      </c>
      <c r="T99" s="165" t="str">
        <f ca="1">IF(B99="","",IF(ISERROR(MATCH($J99,SorP!$B$1:$B$6261,0)),"",INDIRECT("'SorP'!$A$"&amp;MATCH($S99&amp;$J99,SorP!C:C,0))))</f>
        <v>CN-SD</v>
      </c>
      <c r="U99" s="185"/>
      <c r="V99" s="209">
        <f>IF(C99="",NA(),IF(OR(C99="Smelter not listed",C99="Smelter not yet identified"),MATCH($B99&amp;$D99,'Smelter Look-up'!$J:$J,0),MATCH($B99&amp;$C99,'Smelter Look-up'!$J:$J,0)))</f>
        <v>265</v>
      </c>
      <c r="X99" s="210">
        <f t="shared" si="12"/>
        <v>0</v>
      </c>
      <c r="AB99" s="211" t="str">
        <f t="shared" si="13"/>
        <v>GoldShandong Humon Smelting Co., Ltd.</v>
      </c>
    </row>
    <row r="100" spans="1:28" s="210" customFormat="1" ht="114.75">
      <c r="A100" s="165"/>
      <c r="B100" s="166" t="s">
        <v>1087</v>
      </c>
      <c r="C100" s="170" t="s">
        <v>1592</v>
      </c>
      <c r="D100" s="213"/>
      <c r="E100" s="166" t="s">
        <v>15912</v>
      </c>
      <c r="F100" s="166" t="s">
        <v>1593</v>
      </c>
      <c r="G100" s="166" t="s">
        <v>12764</v>
      </c>
      <c r="H100" s="167">
        <v>0</v>
      </c>
      <c r="I100" s="168" t="s">
        <v>1594</v>
      </c>
      <c r="J100" s="168" t="s">
        <v>13118</v>
      </c>
      <c r="K100" s="207"/>
      <c r="L100" s="207"/>
      <c r="M100" s="207"/>
      <c r="N100" s="207"/>
      <c r="O100" s="207"/>
      <c r="P100" s="169"/>
      <c r="Q100" s="208"/>
      <c r="R100" s="166" t="str">
        <f ca="1">IF(ISERROR($V100),"",OFFSET('Smelter Look-up'!$C$4,$V100-4,0)&amp;"")</f>
        <v>Shandong Tiancheng Biological Gold Industrial Co., Ltd.</v>
      </c>
      <c r="S100" s="165" t="str">
        <f t="shared" ca="1" si="11"/>
        <v>CN</v>
      </c>
      <c r="T100" s="165" t="str">
        <f ca="1">IF(B100="","",IF(ISERROR(MATCH($J100,SorP!$B$1:$B$6261,0)),"",INDIRECT("'SorP'!$A$"&amp;MATCH($S100&amp;$J100,SorP!C:C,0))))</f>
        <v>CN-SD</v>
      </c>
      <c r="U100" s="185"/>
      <c r="V100" s="209">
        <f>IF(C100="",NA(),IF(OR(C100="Smelter not listed",C100="Smelter not yet identified"),MATCH($B100&amp;$D100,'Smelter Look-up'!$J:$J,0),MATCH($B100&amp;$C100,'Smelter Look-up'!$J:$J,0)))</f>
        <v>268</v>
      </c>
      <c r="X100" s="210">
        <f t="shared" si="12"/>
        <v>0</v>
      </c>
      <c r="AB100" s="211" t="str">
        <f t="shared" si="13"/>
        <v>GoldShandong Tiancheng Biological Gold Industrial Co., Ltd.</v>
      </c>
    </row>
    <row r="101" spans="1:28" s="210" customFormat="1" ht="63.75">
      <c r="A101" s="165"/>
      <c r="B101" s="166" t="s">
        <v>1087</v>
      </c>
      <c r="C101" s="170" t="s">
        <v>14856</v>
      </c>
      <c r="D101" s="213"/>
      <c r="E101" s="166" t="s">
        <v>15912</v>
      </c>
      <c r="F101" s="166" t="s">
        <v>14857</v>
      </c>
      <c r="G101" s="166" t="s">
        <v>12764</v>
      </c>
      <c r="H101" s="167">
        <v>0</v>
      </c>
      <c r="I101" s="168" t="s">
        <v>14551</v>
      </c>
      <c r="J101" s="168" t="s">
        <v>13122</v>
      </c>
      <c r="K101" s="207"/>
      <c r="L101" s="207"/>
      <c r="M101" s="207"/>
      <c r="N101" s="207"/>
      <c r="O101" s="207"/>
      <c r="P101" s="169"/>
      <c r="Q101" s="208"/>
      <c r="R101" s="166" t="str">
        <f ca="1">IF(ISERROR($V101),"",OFFSET('Smelter Look-up'!$C$4,$V101-4,0)&amp;"")</f>
        <v>Shenzhen CuiLu Gold Co., Ltd.</v>
      </c>
      <c r="S101" s="165" t="str">
        <f t="shared" ca="1" si="11"/>
        <v>CN</v>
      </c>
      <c r="T101" s="165" t="str">
        <f ca="1">IF(B101="","",IF(ISERROR(MATCH($J101,SorP!$B$1:$B$6261,0)),"",INDIRECT("'SorP'!$A$"&amp;MATCH($S101&amp;$J101,SorP!C:C,0))))</f>
        <v>CN-GD</v>
      </c>
      <c r="U101" s="185"/>
      <c r="V101" s="209">
        <f>IF(C101="",NA(),IF(OR(C101="Smelter not listed",C101="Smelter not yet identified"),MATCH($B101&amp;$D101,'Smelter Look-up'!$J:$J,0),MATCH($B101&amp;$C101,'Smelter Look-up'!$J:$J,0)))</f>
        <v>271</v>
      </c>
      <c r="X101" s="210">
        <f t="shared" si="12"/>
        <v>0</v>
      </c>
      <c r="AB101" s="211" t="str">
        <f t="shared" si="13"/>
        <v>GoldShenzhen CuiLu Gold Co., Ltd.</v>
      </c>
    </row>
    <row r="102" spans="1:28" s="210" customFormat="1" ht="89.25">
      <c r="A102" s="165"/>
      <c r="B102" s="166" t="s">
        <v>1087</v>
      </c>
      <c r="C102" s="170" t="s">
        <v>14514</v>
      </c>
      <c r="D102" s="213"/>
      <c r="E102" s="166" t="s">
        <v>15912</v>
      </c>
      <c r="F102" s="166" t="s">
        <v>14515</v>
      </c>
      <c r="G102" s="166" t="s">
        <v>12764</v>
      </c>
      <c r="H102" s="167">
        <v>0</v>
      </c>
      <c r="I102" s="168" t="s">
        <v>14551</v>
      </c>
      <c r="J102" s="168" t="s">
        <v>13122</v>
      </c>
      <c r="K102" s="207"/>
      <c r="L102" s="207"/>
      <c r="M102" s="207"/>
      <c r="N102" s="207"/>
      <c r="O102" s="207"/>
      <c r="P102" s="169"/>
      <c r="Q102" s="208"/>
      <c r="R102" s="166" t="str">
        <f ca="1">IF(ISERROR($V102),"",OFFSET('Smelter Look-up'!$C$4,$V102-4,0)&amp;"")</f>
        <v>Shenzhen Zhonghenglong Real Industry Co., Ltd.</v>
      </c>
      <c r="S102" s="165" t="str">
        <f t="shared" ref="S102:S132" ca="1" si="14">IF(B102="","",IF(ISERROR(MATCH($E102,CL,0)),"Unknown",INDIRECT("'C'!$A$"&amp;MATCH($E102,CL,0)+1)))</f>
        <v>CN</v>
      </c>
      <c r="T102" s="165" t="str">
        <f ca="1">IF(B102="","",IF(ISERROR(MATCH($J102,SorP!$B$1:$B$6261,0)),"",INDIRECT("'SorP'!$A$"&amp;MATCH($S102&amp;$J102,SorP!C:C,0))))</f>
        <v>CN-GD</v>
      </c>
      <c r="U102" s="185"/>
      <c r="V102" s="209">
        <f>IF(C102="",NA(),IF(OR(C102="Smelter not listed",C102="Smelter not yet identified"),MATCH($B102&amp;$D102,'Smelter Look-up'!$J:$J,0),MATCH($B102&amp;$C102,'Smelter Look-up'!$J:$J,0)))</f>
        <v>273</v>
      </c>
      <c r="X102" s="210">
        <f t="shared" ref="X102:X132" si="15">IF(AND(C102="Smelter not listed",OR(LEN(D102)=0,LEN(E102)=0)),1,0)</f>
        <v>0</v>
      </c>
      <c r="AB102" s="211" t="str">
        <f t="shared" ref="AB102:AB132" si="16">B102&amp;C102</f>
        <v>GoldShenzhen Zhonghenglong Real Industry Co., Ltd.</v>
      </c>
    </row>
    <row r="103" spans="1:28" s="210" customFormat="1" ht="51">
      <c r="A103" s="165"/>
      <c r="B103" s="166" t="s">
        <v>1087</v>
      </c>
      <c r="C103" s="170" t="s">
        <v>13332</v>
      </c>
      <c r="D103" s="213"/>
      <c r="E103" s="166" t="s">
        <v>15906</v>
      </c>
      <c r="F103" s="166" t="s">
        <v>13347</v>
      </c>
      <c r="G103" s="166" t="s">
        <v>12764</v>
      </c>
      <c r="H103" s="167">
        <v>0</v>
      </c>
      <c r="I103" s="168" t="s">
        <v>13355</v>
      </c>
      <c r="J103" s="168" t="s">
        <v>14845</v>
      </c>
      <c r="K103" s="207"/>
      <c r="L103" s="207"/>
      <c r="M103" s="207"/>
      <c r="N103" s="207"/>
      <c r="O103" s="207"/>
      <c r="P103" s="169"/>
      <c r="Q103" s="208"/>
      <c r="R103" s="166" t="str">
        <f ca="1">IF(ISERROR($V103),"",OFFSET('Smelter Look-up'!$C$4,$V103-4,0)&amp;"")</f>
        <v>Shirpur Gold Refinery Ltd.</v>
      </c>
      <c r="S103" s="165" t="str">
        <f t="shared" ca="1" si="14"/>
        <v>IN</v>
      </c>
      <c r="T103" s="165" t="str">
        <f ca="1">IF(B103="","",IF(ISERROR(MATCH($J103,SorP!$B$1:$B$6261,0)),"",INDIRECT("'SorP'!$A$"&amp;MATCH($S103&amp;$J103,SorP!C:C,0))))</f>
        <v>IN-MH</v>
      </c>
      <c r="U103" s="185"/>
      <c r="V103" s="209">
        <f>IF(C103="",NA(),IF(OR(C103="Smelter not listed",C103="Smelter not yet identified"),MATCH($B103&amp;$D103,'Smelter Look-up'!$J:$J,0),MATCH($B103&amp;$C103,'Smelter Look-up'!$J:$J,0)))</f>
        <v>274</v>
      </c>
      <c r="X103" s="210">
        <f t="shared" si="15"/>
        <v>0</v>
      </c>
      <c r="AB103" s="211" t="str">
        <f t="shared" si="16"/>
        <v>GoldShirpur Gold Refinery Ltd.</v>
      </c>
    </row>
    <row r="104" spans="1:28" s="210" customFormat="1" ht="76.5">
      <c r="A104" s="165"/>
      <c r="B104" s="166" t="s">
        <v>1087</v>
      </c>
      <c r="C104" s="170" t="s">
        <v>2068</v>
      </c>
      <c r="D104" s="213"/>
      <c r="E104" s="166" t="s">
        <v>15912</v>
      </c>
      <c r="F104" s="166" t="s">
        <v>1345</v>
      </c>
      <c r="G104" s="166" t="s">
        <v>12764</v>
      </c>
      <c r="H104" s="167">
        <v>0</v>
      </c>
      <c r="I104" s="168" t="s">
        <v>1598</v>
      </c>
      <c r="J104" s="168" t="s">
        <v>13124</v>
      </c>
      <c r="K104" s="207"/>
      <c r="L104" s="207"/>
      <c r="M104" s="207"/>
      <c r="N104" s="207"/>
      <c r="O104" s="207"/>
      <c r="P104" s="169"/>
      <c r="Q104" s="208"/>
      <c r="R104" s="166" t="str">
        <f ca="1">IF(ISERROR($V104),"",OFFSET('Smelter Look-up'!$C$4,$V104-4,0)&amp;"")</f>
        <v>Sichuan Tianze Precious Metals Co., Ltd.</v>
      </c>
      <c r="S104" s="165" t="str">
        <f t="shared" ca="1" si="14"/>
        <v>CN</v>
      </c>
      <c r="T104" s="165" t="str">
        <f ca="1">IF(B104="","",IF(ISERROR(MATCH($J104,SorP!$B$1:$B$6261,0)),"",INDIRECT("'SorP'!$A$"&amp;MATCH($S104&amp;$J104,SorP!C:C,0))))</f>
        <v>CN-SC</v>
      </c>
      <c r="U104" s="185"/>
      <c r="V104" s="209">
        <f>IF(C104="",NA(),IF(OR(C104="Smelter not listed",C104="Smelter not yet identified"),MATCH($B104&amp;$D104,'Smelter Look-up'!$J:$J,0),MATCH($B104&amp;$C104,'Smelter Look-up'!$J:$J,0)))</f>
        <v>277</v>
      </c>
      <c r="X104" s="210">
        <f t="shared" si="15"/>
        <v>0</v>
      </c>
      <c r="AB104" s="211" t="str">
        <f t="shared" si="16"/>
        <v>GoldSichuan Tianze Precious Metals Co., Ltd.</v>
      </c>
    </row>
    <row r="105" spans="1:28" s="210" customFormat="1" ht="38.25">
      <c r="A105" s="165"/>
      <c r="B105" s="166" t="s">
        <v>1087</v>
      </c>
      <c r="C105" s="170" t="s">
        <v>13282</v>
      </c>
      <c r="D105" s="213"/>
      <c r="E105" s="166" t="s">
        <v>15906</v>
      </c>
      <c r="F105" s="166" t="s">
        <v>13283</v>
      </c>
      <c r="G105" s="166" t="s">
        <v>12764</v>
      </c>
      <c r="H105" s="167">
        <v>0</v>
      </c>
      <c r="I105" s="168" t="s">
        <v>14552</v>
      </c>
      <c r="J105" s="168" t="s">
        <v>14934</v>
      </c>
      <c r="K105" s="207"/>
      <c r="L105" s="207"/>
      <c r="M105" s="207"/>
      <c r="N105" s="207"/>
      <c r="O105" s="207"/>
      <c r="P105" s="169"/>
      <c r="Q105" s="208"/>
      <c r="R105" s="166" t="str">
        <f ca="1">IF(ISERROR($V105),"",OFFSET('Smelter Look-up'!$C$4,$V105-4,0)&amp;"")</f>
        <v>Sovereign Metals</v>
      </c>
      <c r="S105" s="165" t="str">
        <f t="shared" ca="1" si="14"/>
        <v>IN</v>
      </c>
      <c r="T105" s="165" t="str">
        <f ca="1">IF(B105="","",IF(ISERROR(MATCH($J105,SorP!$B$1:$B$6261,0)),"",INDIRECT("'SorP'!$A$"&amp;MATCH($S105&amp;$J105,SorP!C:C,0))))</f>
        <v>IN-GJ</v>
      </c>
      <c r="U105" s="185"/>
      <c r="V105" s="209">
        <f>IF(C105="",NA(),IF(OR(C105="Smelter not listed",C105="Smelter not yet identified"),MATCH($B105&amp;$D105,'Smelter Look-up'!$J:$J,0),MATCH($B105&amp;$C105,'Smelter Look-up'!$J:$J,0)))</f>
        <v>287</v>
      </c>
      <c r="X105" s="210">
        <f t="shared" si="15"/>
        <v>0</v>
      </c>
      <c r="AB105" s="211" t="str">
        <f t="shared" si="16"/>
        <v>GoldSovereign Metals</v>
      </c>
    </row>
    <row r="106" spans="1:28" s="210" customFormat="1" ht="153">
      <c r="A106" s="165"/>
      <c r="B106" s="166" t="s">
        <v>1087</v>
      </c>
      <c r="C106" s="170" t="s">
        <v>2409</v>
      </c>
      <c r="D106" s="213"/>
      <c r="E106" s="166" t="s">
        <v>15951</v>
      </c>
      <c r="F106" s="166" t="s">
        <v>2410</v>
      </c>
      <c r="G106" s="166" t="s">
        <v>12764</v>
      </c>
      <c r="H106" s="167">
        <v>0</v>
      </c>
      <c r="I106" s="168" t="s">
        <v>2411</v>
      </c>
      <c r="J106" s="168" t="s">
        <v>2411</v>
      </c>
      <c r="K106" s="207"/>
      <c r="L106" s="207"/>
      <c r="M106" s="207"/>
      <c r="N106" s="207"/>
      <c r="O106" s="207"/>
      <c r="P106" s="169"/>
      <c r="Q106" s="208"/>
      <c r="R106" s="166" t="str">
        <f ca="1">IF(ISERROR($V106),"",OFFSET('Smelter Look-up'!$C$4,$V106-4,0)&amp;"")</f>
        <v>State Research Institute Center for Physical Sciences and Technology</v>
      </c>
      <c r="S106" s="165" t="str">
        <f t="shared" ca="1" si="14"/>
        <v>LT</v>
      </c>
      <c r="T106" s="165" t="str">
        <f ca="1">IF(B106="","",IF(ISERROR(MATCH($J106,SorP!$B$1:$B$6261,0)),"",INDIRECT("'SorP'!$A$"&amp;MATCH($S106&amp;$J106,SorP!C:C,0))))</f>
        <v>LT-58</v>
      </c>
      <c r="U106" s="185"/>
      <c r="V106" s="209">
        <f>IF(C106="",NA(),IF(OR(C106="Smelter not listed",C106="Smelter not yet identified"),MATCH($B106&amp;$D106,'Smelter Look-up'!$J:$J,0),MATCH($B106&amp;$C106,'Smelter Look-up'!$J:$J,0)))</f>
        <v>288</v>
      </c>
      <c r="X106" s="210">
        <f t="shared" si="15"/>
        <v>0</v>
      </c>
      <c r="AB106" s="211" t="str">
        <f t="shared" si="16"/>
        <v>GoldState Research Institute Center for Physical Sciences and Technology</v>
      </c>
    </row>
    <row r="107" spans="1:28" s="210" customFormat="1" ht="63.75">
      <c r="A107" s="165"/>
      <c r="B107" s="166" t="s">
        <v>1087</v>
      </c>
      <c r="C107" s="170" t="s">
        <v>54</v>
      </c>
      <c r="D107" s="213"/>
      <c r="E107" s="166" t="s">
        <v>15895</v>
      </c>
      <c r="F107" s="166" t="s">
        <v>703</v>
      </c>
      <c r="G107" s="166" t="s">
        <v>12764</v>
      </c>
      <c r="H107" s="167">
        <v>0</v>
      </c>
      <c r="I107" s="168" t="s">
        <v>15952</v>
      </c>
      <c r="J107" s="168" t="s">
        <v>2118</v>
      </c>
      <c r="K107" s="207"/>
      <c r="L107" s="207"/>
      <c r="M107" s="207"/>
      <c r="N107" s="207"/>
      <c r="O107" s="207"/>
      <c r="P107" s="169"/>
      <c r="Q107" s="208"/>
      <c r="R107" s="166" t="str">
        <f ca="1">IF(ISERROR($V107),"",OFFSET('Smelter Look-up'!$C$4,$V107-4,0)&amp;"")</f>
        <v>Sumitomo Metal Mining Co., Ltd.</v>
      </c>
      <c r="S107" s="165" t="str">
        <f t="shared" ca="1" si="14"/>
        <v>JP</v>
      </c>
      <c r="T107" s="165" t="str">
        <f ca="1">IF(B107="","",IF(ISERROR(MATCH($J107,SorP!$B$1:$B$6261,0)),"",INDIRECT("'SorP'!$A$"&amp;MATCH($S107&amp;$J107,SorP!C:C,0))))</f>
        <v>JP-38</v>
      </c>
      <c r="U107" s="185"/>
      <c r="V107" s="209">
        <f>IF(C107="",NA(),IF(OR(C107="Smelter not listed",C107="Smelter not yet identified"),MATCH($B107&amp;$D107,'Smelter Look-up'!$J:$J,0),MATCH($B107&amp;$C107,'Smelter Look-up'!$J:$J,0)))</f>
        <v>290</v>
      </c>
      <c r="X107" s="210">
        <f t="shared" si="15"/>
        <v>0</v>
      </c>
      <c r="AB107" s="211" t="str">
        <f t="shared" si="16"/>
        <v>GoldSumitomo Metal Mining Co., Ltd.</v>
      </c>
    </row>
    <row r="108" spans="1:28" s="210" customFormat="1" ht="25.5">
      <c r="A108" s="165"/>
      <c r="B108" s="166" t="s">
        <v>1087</v>
      </c>
      <c r="C108" s="170" t="s">
        <v>2121</v>
      </c>
      <c r="D108" s="213"/>
      <c r="E108" s="166" t="s">
        <v>15892</v>
      </c>
      <c r="F108" s="166" t="s">
        <v>1637</v>
      </c>
      <c r="G108" s="166" t="s">
        <v>12764</v>
      </c>
      <c r="H108" s="167">
        <v>0</v>
      </c>
      <c r="I108" s="168" t="s">
        <v>1638</v>
      </c>
      <c r="J108" s="168" t="s">
        <v>6296</v>
      </c>
      <c r="K108" s="207"/>
      <c r="L108" s="207"/>
      <c r="M108" s="207"/>
      <c r="N108" s="207"/>
      <c r="O108" s="207"/>
      <c r="P108" s="169"/>
      <c r="Q108" s="208"/>
      <c r="R108" s="166" t="str">
        <f ca="1">IF(ISERROR($V108),"",OFFSET('Smelter Look-up'!$C$4,$V108-4,0)&amp;"")</f>
        <v>T.C.A S.p.A</v>
      </c>
      <c r="S108" s="165" t="str">
        <f t="shared" ca="1" si="14"/>
        <v>IT</v>
      </c>
      <c r="T108" s="165" t="str">
        <f ca="1">IF(B108="","",IF(ISERROR(MATCH($J108,SorP!$B$1:$B$6261,0)),"",INDIRECT("'SorP'!$A$"&amp;MATCH($S108&amp;$J108,SorP!C:C,0))))</f>
        <v>IT-52</v>
      </c>
      <c r="U108" s="185"/>
      <c r="V108" s="209">
        <f>IF(C108="",NA(),IF(OR(C108="Smelter not listed",C108="Smelter not yet identified"),MATCH($B108&amp;$D108,'Smelter Look-up'!$J:$J,0),MATCH($B108&amp;$C108,'Smelter Look-up'!$J:$J,0)))</f>
        <v>294</v>
      </c>
      <c r="X108" s="210">
        <f t="shared" si="15"/>
        <v>0</v>
      </c>
      <c r="AB108" s="211" t="str">
        <f t="shared" si="16"/>
        <v>GoldT.C.A S.p.A</v>
      </c>
    </row>
    <row r="109" spans="1:28" s="210" customFormat="1" ht="63.75">
      <c r="A109" s="165"/>
      <c r="B109" s="166" t="s">
        <v>1087</v>
      </c>
      <c r="C109" s="170" t="s">
        <v>1187</v>
      </c>
      <c r="D109" s="213"/>
      <c r="E109" s="166" t="s">
        <v>15895</v>
      </c>
      <c r="F109" s="166" t="s">
        <v>704</v>
      </c>
      <c r="G109" s="166" t="s">
        <v>12764</v>
      </c>
      <c r="H109" s="167">
        <v>0</v>
      </c>
      <c r="I109" s="168" t="s">
        <v>15953</v>
      </c>
      <c r="J109" s="168" t="s">
        <v>1601</v>
      </c>
      <c r="K109" s="207"/>
      <c r="L109" s="207"/>
      <c r="M109" s="207"/>
      <c r="N109" s="207"/>
      <c r="O109" s="207"/>
      <c r="P109" s="169"/>
      <c r="Q109" s="208"/>
      <c r="R109" s="166" t="str">
        <f ca="1">IF(ISERROR($V109),"",OFFSET('Smelter Look-up'!$C$4,$V109-4,0)&amp;"")</f>
        <v>Tanaka Kikinzoku Kogyo K.K.</v>
      </c>
      <c r="S109" s="165" t="str">
        <f t="shared" ca="1" si="14"/>
        <v>JP</v>
      </c>
      <c r="T109" s="165" t="str">
        <f ca="1">IF(B109="","",IF(ISERROR(MATCH($J109,SorP!$B$1:$B$6261,0)),"",INDIRECT("'SorP'!$A$"&amp;MATCH($S109&amp;$J109,SorP!C:C,0))))</f>
        <v>JP-14</v>
      </c>
      <c r="U109" s="185"/>
      <c r="V109" s="209">
        <f>IF(C109="",NA(),IF(OR(C109="Smelter not listed",C109="Smelter not yet identified"),MATCH($B109&amp;$D109,'Smelter Look-up'!$J:$J,0),MATCH($B109&amp;$C109,'Smelter Look-up'!$J:$J,0)))</f>
        <v>303</v>
      </c>
      <c r="X109" s="210">
        <f t="shared" si="15"/>
        <v>0</v>
      </c>
      <c r="AB109" s="211" t="str">
        <f t="shared" si="16"/>
        <v>GoldTanaka Kikinzoku Kogyo K.K.</v>
      </c>
    </row>
    <row r="110" spans="1:28" s="210" customFormat="1" ht="51">
      <c r="A110" s="165"/>
      <c r="B110" s="166" t="s">
        <v>1087</v>
      </c>
      <c r="C110" s="170" t="s">
        <v>2070</v>
      </c>
      <c r="D110" s="213"/>
      <c r="E110" s="166" t="s">
        <v>15895</v>
      </c>
      <c r="F110" s="166" t="s">
        <v>707</v>
      </c>
      <c r="G110" s="166" t="s">
        <v>12764</v>
      </c>
      <c r="H110" s="167">
        <v>0</v>
      </c>
      <c r="I110" s="168" t="s">
        <v>15954</v>
      </c>
      <c r="J110" s="168" t="s">
        <v>1532</v>
      </c>
      <c r="K110" s="207"/>
      <c r="L110" s="207"/>
      <c r="M110" s="207"/>
      <c r="N110" s="207"/>
      <c r="O110" s="207"/>
      <c r="P110" s="169"/>
      <c r="Q110" s="208"/>
      <c r="R110" s="166" t="str">
        <f ca="1">IF(ISERROR($V110),"",OFFSET('Smelter Look-up'!$C$4,$V110-4,0)&amp;"")</f>
        <v>Tokuriki Honten Co., Ltd.</v>
      </c>
      <c r="S110" s="165" t="str">
        <f t="shared" ca="1" si="14"/>
        <v>JP</v>
      </c>
      <c r="T110" s="165" t="str">
        <f ca="1">IF(B110="","",IF(ISERROR(MATCH($J110,SorP!$B$1:$B$6261,0)),"",INDIRECT("'SorP'!$A$"&amp;MATCH($S110&amp;$J110,SorP!C:C,0))))</f>
        <v>JP-11</v>
      </c>
      <c r="U110" s="185"/>
      <c r="V110" s="209">
        <f>IF(C110="",NA(),IF(OR(C110="Smelter not listed",C110="Smelter not yet identified"),MATCH($B110&amp;$D110,'Smelter Look-up'!$J:$J,0),MATCH($B110&amp;$C110,'Smelter Look-up'!$J:$J,0)))</f>
        <v>309</v>
      </c>
      <c r="X110" s="210">
        <f t="shared" si="15"/>
        <v>0</v>
      </c>
      <c r="AB110" s="211" t="str">
        <f t="shared" si="16"/>
        <v>GoldTokuriki Honten Co., Ltd.</v>
      </c>
    </row>
    <row r="111" spans="1:28" s="210" customFormat="1" ht="89.25">
      <c r="A111" s="165"/>
      <c r="B111" s="166" t="s">
        <v>1087</v>
      </c>
      <c r="C111" s="170" t="s">
        <v>2103</v>
      </c>
      <c r="D111" s="213"/>
      <c r="E111" s="166" t="s">
        <v>15912</v>
      </c>
      <c r="F111" s="166" t="s">
        <v>708</v>
      </c>
      <c r="G111" s="166" t="s">
        <v>12764</v>
      </c>
      <c r="H111" s="167">
        <v>0</v>
      </c>
      <c r="I111" s="168" t="s">
        <v>1606</v>
      </c>
      <c r="J111" s="168" t="s">
        <v>13115</v>
      </c>
      <c r="K111" s="207"/>
      <c r="L111" s="207"/>
      <c r="M111" s="207"/>
      <c r="N111" s="207"/>
      <c r="O111" s="207"/>
      <c r="P111" s="169"/>
      <c r="Q111" s="208"/>
      <c r="R111" s="166" t="str">
        <f ca="1">IF(ISERROR($V111),"",OFFSET('Smelter Look-up'!$C$4,$V111-4,0)&amp;"")</f>
        <v>Tongling Nonferrous Jinguan (Ausmelt) Copper Industry</v>
      </c>
      <c r="S111" s="165" t="str">
        <f t="shared" ca="1" si="14"/>
        <v>CN</v>
      </c>
      <c r="T111" s="165" t="str">
        <f ca="1">IF(B111="","",IF(ISERROR(MATCH($J111,SorP!$B$1:$B$6261,0)),"",INDIRECT("'SorP'!$A$"&amp;MATCH($S111&amp;$J111,SorP!C:C,0))))</f>
        <v>CN-AH</v>
      </c>
      <c r="U111" s="185"/>
      <c r="V111" s="209">
        <f>IF(C111="",NA(),IF(OR(C111="Smelter not listed",C111="Smelter not yet identified"),MATCH($B111&amp;$D111,'Smelter Look-up'!$J:$J,0),MATCH($B111&amp;$C111,'Smelter Look-up'!$J:$J,0)))</f>
        <v>312</v>
      </c>
      <c r="X111" s="210">
        <f t="shared" si="15"/>
        <v>0</v>
      </c>
      <c r="AB111" s="211" t="str">
        <f t="shared" si="16"/>
        <v>GoldTongling Nonferrous Metals Group Co., Ltd.</v>
      </c>
    </row>
    <row r="112" spans="1:28" s="210" customFormat="1" ht="51">
      <c r="A112" s="165"/>
      <c r="B112" s="166" t="s">
        <v>1087</v>
      </c>
      <c r="C112" s="170" t="s">
        <v>2220</v>
      </c>
      <c r="D112" s="213"/>
      <c r="E112" s="166" t="s">
        <v>15927</v>
      </c>
      <c r="F112" s="166" t="s">
        <v>2221</v>
      </c>
      <c r="G112" s="166" t="s">
        <v>12764</v>
      </c>
      <c r="H112" s="167">
        <v>0</v>
      </c>
      <c r="I112" s="168" t="s">
        <v>2222</v>
      </c>
      <c r="J112" s="168" t="s">
        <v>2223</v>
      </c>
      <c r="K112" s="207"/>
      <c r="L112" s="207"/>
      <c r="M112" s="207"/>
      <c r="N112" s="207"/>
      <c r="O112" s="207"/>
      <c r="P112" s="169"/>
      <c r="Q112" s="208"/>
      <c r="R112" s="166" t="str">
        <f ca="1">IF(ISERROR($V112),"",OFFSET('Smelter Look-up'!$C$4,$V112-4,0)&amp;"")</f>
        <v>TOO Tau-Ken-Altyn</v>
      </c>
      <c r="S112" s="165" t="str">
        <f t="shared" ca="1" si="14"/>
        <v>KZ</v>
      </c>
      <c r="T112" s="165" t="str">
        <f ca="1">IF(B112="","",IF(ISERROR(MATCH($J112,SorP!$B$1:$B$6261,0)),"",INDIRECT("'SorP'!$A$"&amp;MATCH($S112&amp;$J112,SorP!C:C,0))))</f>
        <v>KZ-75</v>
      </c>
      <c r="U112" s="185"/>
      <c r="V112" s="209">
        <f>IF(C112="",NA(),IF(OR(C112="Smelter not listed",C112="Smelter not yet identified"),MATCH($B112&amp;$D112,'Smelter Look-up'!$J:$J,0),MATCH($B112&amp;$C112,'Smelter Look-up'!$J:$J,0)))</f>
        <v>314</v>
      </c>
      <c r="X112" s="210">
        <f t="shared" si="15"/>
        <v>0</v>
      </c>
      <c r="AB112" s="211" t="str">
        <f t="shared" si="16"/>
        <v>GoldTOO Tau-Ken-Altyn</v>
      </c>
    </row>
    <row r="113" spans="1:28" s="210" customFormat="1" ht="63.75">
      <c r="A113" s="165"/>
      <c r="B113" s="166" t="s">
        <v>1087</v>
      </c>
      <c r="C113" s="170" t="s">
        <v>137</v>
      </c>
      <c r="D113" s="213"/>
      <c r="E113" s="166" t="s">
        <v>15955</v>
      </c>
      <c r="F113" s="166" t="s">
        <v>138</v>
      </c>
      <c r="G113" s="166" t="s">
        <v>12764</v>
      </c>
      <c r="H113" s="167">
        <v>0</v>
      </c>
      <c r="I113" s="168" t="s">
        <v>15956</v>
      </c>
      <c r="J113" s="168" t="s">
        <v>10615</v>
      </c>
      <c r="K113" s="207"/>
      <c r="L113" s="207"/>
      <c r="M113" s="207"/>
      <c r="N113" s="207"/>
      <c r="O113" s="207"/>
      <c r="P113" s="169"/>
      <c r="Q113" s="208"/>
      <c r="R113" s="166" t="str">
        <f ca="1">IF(ISERROR($V113),"",OFFSET('Smelter Look-up'!$C$4,$V113-4,0)&amp;"")</f>
        <v>Umicore Precious Metals Thailand</v>
      </c>
      <c r="S113" s="165" t="str">
        <f t="shared" ca="1" si="14"/>
        <v>TH</v>
      </c>
      <c r="T113" s="165" t="str">
        <f ca="1">IF(B113="","",IF(ISERROR(MATCH($J113,SorP!$B$1:$B$6261,0)),"",INDIRECT("'SorP'!$A$"&amp;MATCH($S113&amp;$J113,SorP!C:C,0))))</f>
        <v>TH-10</v>
      </c>
      <c r="U113" s="185"/>
      <c r="V113" s="209">
        <f>IF(C113="",NA(),IF(OR(C113="Smelter not listed",C113="Smelter not yet identified"),MATCH($B113&amp;$D113,'Smelter Look-up'!$J:$J,0),MATCH($B113&amp;$C113,'Smelter Look-up'!$J:$J,0)))</f>
        <v>318</v>
      </c>
      <c r="X113" s="210">
        <f t="shared" si="15"/>
        <v>0</v>
      </c>
      <c r="AB113" s="211" t="str">
        <f t="shared" si="16"/>
        <v>GoldUmicore Precious Metals Thailand</v>
      </c>
    </row>
    <row r="114" spans="1:28" s="210" customFormat="1" ht="102">
      <c r="A114" s="165"/>
      <c r="B114" s="166" t="s">
        <v>1087</v>
      </c>
      <c r="C114" s="170" t="s">
        <v>2224</v>
      </c>
      <c r="D114" s="213"/>
      <c r="E114" s="166" t="s">
        <v>15921</v>
      </c>
      <c r="F114" s="166" t="s">
        <v>710</v>
      </c>
      <c r="G114" s="166" t="s">
        <v>12764</v>
      </c>
      <c r="H114" s="167">
        <v>0</v>
      </c>
      <c r="I114" s="168" t="s">
        <v>1611</v>
      </c>
      <c r="J114" s="168" t="s">
        <v>3031</v>
      </c>
      <c r="K114" s="207"/>
      <c r="L114" s="207"/>
      <c r="M114" s="207"/>
      <c r="N114" s="207"/>
      <c r="O114" s="207"/>
      <c r="P114" s="169"/>
      <c r="Q114" s="208"/>
      <c r="R114" s="166" t="str">
        <f ca="1">IF(ISERROR($V114),"",OFFSET('Smelter Look-up'!$C$4,$V114-4,0)&amp;"")</f>
        <v>Umicore S.A. Business Unit Precious Metals Refining</v>
      </c>
      <c r="S114" s="165" t="str">
        <f t="shared" ca="1" si="14"/>
        <v>BE</v>
      </c>
      <c r="T114" s="165" t="str">
        <f ca="1">IF(B114="","",IF(ISERROR(MATCH($J114,SorP!$B$1:$B$6261,0)),"",INDIRECT("'SorP'!$A$"&amp;MATCH($S114&amp;$J114,SorP!C:C,0))))</f>
        <v>BE-VAN</v>
      </c>
      <c r="U114" s="185"/>
      <c r="V114" s="209">
        <f>IF(C114="",NA(),IF(OR(C114="Smelter not listed",C114="Smelter not yet identified"),MATCH($B114&amp;$D114,'Smelter Look-up'!$J:$J,0),MATCH($B114&amp;$C114,'Smelter Look-up'!$J:$J,0)))</f>
        <v>319</v>
      </c>
      <c r="X114" s="210">
        <f t="shared" si="15"/>
        <v>0</v>
      </c>
      <c r="AB114" s="211" t="str">
        <f t="shared" si="16"/>
        <v>GoldUmicore S.A. Business Unit Precious Metals Refining</v>
      </c>
    </row>
    <row r="115" spans="1:28" s="210" customFormat="1" ht="38.25">
      <c r="A115" s="165"/>
      <c r="B115" s="166" t="s">
        <v>1087</v>
      </c>
      <c r="C115" s="170" t="s">
        <v>2226</v>
      </c>
      <c r="D115" s="213"/>
      <c r="E115" s="166" t="s">
        <v>15899</v>
      </c>
      <c r="F115" s="166" t="s">
        <v>712</v>
      </c>
      <c r="G115" s="166" t="s">
        <v>12764</v>
      </c>
      <c r="H115" s="167">
        <v>0</v>
      </c>
      <c r="I115" s="168" t="s">
        <v>1613</v>
      </c>
      <c r="J115" s="168" t="s">
        <v>1505</v>
      </c>
      <c r="K115" s="207"/>
      <c r="L115" s="207"/>
      <c r="M115" s="207"/>
      <c r="N115" s="207"/>
      <c r="O115" s="207"/>
      <c r="P115" s="169"/>
      <c r="Q115" s="208"/>
      <c r="R115" s="166" t="str">
        <f ca="1">IF(ISERROR($V115),"",OFFSET('Smelter Look-up'!$C$4,$V115-4,0)&amp;"")</f>
        <v>Valcambi S.A.</v>
      </c>
      <c r="S115" s="165" t="str">
        <f t="shared" ca="1" si="14"/>
        <v>CH</v>
      </c>
      <c r="T115" s="165" t="str">
        <f ca="1">IF(B115="","",IF(ISERROR(MATCH($J115,SorP!$B$1:$B$6261,0)),"",INDIRECT("'SorP'!$A$"&amp;MATCH($S115&amp;$J115,SorP!C:C,0))))</f>
        <v>CH-TI</v>
      </c>
      <c r="U115" s="185"/>
      <c r="V115" s="209">
        <f>IF(C115="",NA(),IF(OR(C115="Smelter not listed",C115="Smelter not yet identified"),MATCH($B115&amp;$D115,'Smelter Look-up'!$J:$J,0),MATCH($B115&amp;$C115,'Smelter Look-up'!$J:$J,0)))</f>
        <v>321</v>
      </c>
      <c r="X115" s="210">
        <f t="shared" si="15"/>
        <v>0</v>
      </c>
      <c r="AB115" s="211" t="str">
        <f t="shared" si="16"/>
        <v>GoldValcambi S.A.</v>
      </c>
    </row>
    <row r="116" spans="1:28" s="210" customFormat="1" ht="38.25">
      <c r="A116" s="165"/>
      <c r="B116" s="166" t="s">
        <v>1087</v>
      </c>
      <c r="C116" s="170" t="s">
        <v>14516</v>
      </c>
      <c r="D116" s="213"/>
      <c r="E116" s="166" t="s">
        <v>15945</v>
      </c>
      <c r="F116" s="166" t="s">
        <v>14517</v>
      </c>
      <c r="G116" s="166" t="s">
        <v>12764</v>
      </c>
      <c r="H116" s="167">
        <v>0</v>
      </c>
      <c r="I116" s="168" t="s">
        <v>14861</v>
      </c>
      <c r="J116" s="168" t="s">
        <v>12384</v>
      </c>
      <c r="K116" s="207"/>
      <c r="L116" s="207"/>
      <c r="M116" s="207"/>
      <c r="N116" s="207"/>
      <c r="O116" s="207"/>
      <c r="P116" s="169"/>
      <c r="Q116" s="208"/>
      <c r="R116" s="166" t="str">
        <f ca="1">IF(ISERROR($V116),"",OFFSET('Smelter Look-up'!$C$4,$V116-4,0)&amp;"")</f>
        <v>WEEEREFINING</v>
      </c>
      <c r="S116" s="165" t="str">
        <f t="shared" ca="1" si="14"/>
        <v>FR</v>
      </c>
      <c r="T116" s="165" t="str">
        <f ca="1">IF(B116="","",IF(ISERROR(MATCH($J116,SorP!$B$1:$B$6261,0)),"",INDIRECT("'SorP'!$A$"&amp;MATCH($S116&amp;$J116,SorP!C:C,0))))</f>
        <v>FR-NOR</v>
      </c>
      <c r="U116" s="185"/>
      <c r="V116" s="209">
        <f>IF(C116="",NA(),IF(OR(C116="Smelter not listed",C116="Smelter not yet identified"),MATCH($B116&amp;$D116,'Smelter Look-up'!$J:$J,0),MATCH($B116&amp;$C116,'Smelter Look-up'!$J:$J,0)))</f>
        <v>323</v>
      </c>
      <c r="X116" s="210">
        <f t="shared" si="15"/>
        <v>0</v>
      </c>
      <c r="AB116" s="211" t="str">
        <f t="shared" si="16"/>
        <v>GoldWEEEREFINING</v>
      </c>
    </row>
    <row r="117" spans="1:28" s="210" customFormat="1" ht="102">
      <c r="A117" s="165"/>
      <c r="B117" s="166" t="s">
        <v>1087</v>
      </c>
      <c r="C117" s="170" t="s">
        <v>2378</v>
      </c>
      <c r="D117" s="213"/>
      <c r="E117" s="166" t="s">
        <v>15893</v>
      </c>
      <c r="F117" s="166" t="s">
        <v>713</v>
      </c>
      <c r="G117" s="166" t="s">
        <v>12764</v>
      </c>
      <c r="H117" s="167">
        <v>0</v>
      </c>
      <c r="I117" s="168" t="s">
        <v>15957</v>
      </c>
      <c r="J117" s="168" t="s">
        <v>1614</v>
      </c>
      <c r="K117" s="207"/>
      <c r="L117" s="207"/>
      <c r="M117" s="207"/>
      <c r="N117" s="207"/>
      <c r="O117" s="207"/>
      <c r="P117" s="169"/>
      <c r="Q117" s="208"/>
      <c r="R117" s="166" t="str">
        <f ca="1">IF(ISERROR($V117),"",OFFSET('Smelter Look-up'!$C$4,$V117-4,0)&amp;"")</f>
        <v>Gold Corporation - The Perth Mint</v>
      </c>
      <c r="S117" s="165" t="str">
        <f t="shared" ca="1" si="14"/>
        <v>AU</v>
      </c>
      <c r="T117" s="165" t="str">
        <f ca="1">IF(B117="","",IF(ISERROR(MATCH($J117,SorP!$B$1:$B$6261,0)),"",INDIRECT("'SorP'!$A$"&amp;MATCH($S117&amp;$J117,SorP!C:C,0))))</f>
        <v>AU-WA</v>
      </c>
      <c r="U117" s="185"/>
      <c r="V117" s="209">
        <f>IF(C117="",NA(),IF(OR(C117="Smelter not listed",C117="Smelter not yet identified"),MATCH($B117&amp;$D117,'Smelter Look-up'!$J:$J,0),MATCH($B117&amp;$C117,'Smelter Look-up'!$J:$J,0)))</f>
        <v>324</v>
      </c>
      <c r="X117" s="210">
        <f t="shared" si="15"/>
        <v>0</v>
      </c>
      <c r="AB117" s="211" t="str">
        <f t="shared" si="16"/>
        <v>GoldWestern Australian Mint (T/a The Perth Mint)</v>
      </c>
    </row>
    <row r="118" spans="1:28" s="210" customFormat="1" ht="63.75">
      <c r="A118" s="165"/>
      <c r="B118" s="166" t="s">
        <v>1087</v>
      </c>
      <c r="C118" s="170" t="s">
        <v>2108</v>
      </c>
      <c r="D118" s="213"/>
      <c r="E118" s="166" t="s">
        <v>15894</v>
      </c>
      <c r="F118" s="166" t="s">
        <v>2110</v>
      </c>
      <c r="G118" s="166" t="s">
        <v>12764</v>
      </c>
      <c r="H118" s="167">
        <v>0</v>
      </c>
      <c r="I118" s="168" t="s">
        <v>1498</v>
      </c>
      <c r="J118" s="168" t="s">
        <v>1499</v>
      </c>
      <c r="K118" s="207"/>
      <c r="L118" s="207"/>
      <c r="M118" s="207"/>
      <c r="N118" s="207"/>
      <c r="O118" s="207"/>
      <c r="P118" s="169"/>
      <c r="Q118" s="208"/>
      <c r="R118" s="166" t="str">
        <f ca="1">IF(ISERROR($V118),"",OFFSET('Smelter Look-up'!$C$4,$V118-4,0)&amp;"")</f>
        <v>WIELAND Edelmetalle GmbH</v>
      </c>
      <c r="S118" s="165" t="str">
        <f t="shared" ca="1" si="14"/>
        <v>DE</v>
      </c>
      <c r="T118" s="165" t="str">
        <f ca="1">IF(B118="","",IF(ISERROR(MATCH($J118,SorP!$B$1:$B$6261,0)),"",INDIRECT("'SorP'!$A$"&amp;MATCH($S118&amp;$J118,SorP!C:C,0))))</f>
        <v>DE-BW</v>
      </c>
      <c r="U118" s="185"/>
      <c r="V118" s="209">
        <f>IF(C118="",NA(),IF(OR(C118="Smelter not listed",C118="Smelter not yet identified"),MATCH($B118&amp;$D118,'Smelter Look-up'!$J:$J,0),MATCH($B118&amp;$C118,'Smelter Look-up'!$J:$J,0)))</f>
        <v>325</v>
      </c>
      <c r="X118" s="210">
        <f t="shared" si="15"/>
        <v>0</v>
      </c>
      <c r="AB118" s="211" t="str">
        <f t="shared" si="16"/>
        <v>GoldWIELAND Edelmetalle GmbH</v>
      </c>
    </row>
    <row r="119" spans="1:28" s="210" customFormat="1" ht="38.25">
      <c r="A119" s="165"/>
      <c r="B119" s="166" t="s">
        <v>1087</v>
      </c>
      <c r="C119" s="170" t="s">
        <v>12466</v>
      </c>
      <c r="D119" s="213"/>
      <c r="E119" s="166" t="s">
        <v>15895</v>
      </c>
      <c r="F119" s="166" t="s">
        <v>714</v>
      </c>
      <c r="G119" s="166" t="s">
        <v>12764</v>
      </c>
      <c r="H119" s="167">
        <v>0</v>
      </c>
      <c r="I119" s="168" t="s">
        <v>12477</v>
      </c>
      <c r="J119" s="168" t="s">
        <v>6453</v>
      </c>
      <c r="K119" s="207"/>
      <c r="L119" s="207"/>
      <c r="M119" s="207"/>
      <c r="N119" s="207"/>
      <c r="O119" s="207"/>
      <c r="P119" s="169"/>
      <c r="Q119" s="208"/>
      <c r="R119" s="166" t="str">
        <f ca="1">IF(ISERROR($V119),"",OFFSET('Smelter Look-up'!$C$4,$V119-4,0)&amp;"")</f>
        <v>Yamakin Co., Ltd.</v>
      </c>
      <c r="S119" s="165" t="str">
        <f t="shared" ca="1" si="14"/>
        <v>JP</v>
      </c>
      <c r="T119" s="165" t="str">
        <f ca="1">IF(B119="","",IF(ISERROR(MATCH($J119,SorP!$B$1:$B$6261,0)),"",INDIRECT("'SorP'!$A$"&amp;MATCH($S119&amp;$J119,SorP!C:C,0))))</f>
        <v>JP-39</v>
      </c>
      <c r="U119" s="185"/>
      <c r="V119" s="209">
        <f>IF(C119="",NA(),IF(OR(C119="Smelter not listed",C119="Smelter not yet identified"),MATCH($B119&amp;$D119,'Smelter Look-up'!$J:$J,0),MATCH($B119&amp;$C119,'Smelter Look-up'!$J:$J,0)))</f>
        <v>328</v>
      </c>
      <c r="X119" s="210">
        <f t="shared" si="15"/>
        <v>0</v>
      </c>
      <c r="AB119" s="211" t="str">
        <f t="shared" si="16"/>
        <v>GoldYamakin Co., Ltd.</v>
      </c>
    </row>
    <row r="120" spans="1:28" s="210" customFormat="1" ht="51">
      <c r="A120" s="165"/>
      <c r="B120" s="166" t="s">
        <v>1087</v>
      </c>
      <c r="C120" s="170" t="s">
        <v>2072</v>
      </c>
      <c r="D120" s="213"/>
      <c r="E120" s="166" t="s">
        <v>15895</v>
      </c>
      <c r="F120" s="166" t="s">
        <v>715</v>
      </c>
      <c r="G120" s="166" t="s">
        <v>12764</v>
      </c>
      <c r="H120" s="167">
        <v>0</v>
      </c>
      <c r="I120" s="168" t="s">
        <v>1619</v>
      </c>
      <c r="J120" s="168" t="s">
        <v>1601</v>
      </c>
      <c r="K120" s="207"/>
      <c r="L120" s="207"/>
      <c r="M120" s="207"/>
      <c r="N120" s="207"/>
      <c r="O120" s="207"/>
      <c r="P120" s="169"/>
      <c r="Q120" s="208"/>
      <c r="R120" s="166" t="str">
        <f ca="1">IF(ISERROR($V120),"",OFFSET('Smelter Look-up'!$C$4,$V120-4,0)&amp;"")</f>
        <v>Yokohama Metal Co., Ltd.</v>
      </c>
      <c r="S120" s="165" t="str">
        <f t="shared" ca="1" si="14"/>
        <v>JP</v>
      </c>
      <c r="T120" s="165" t="str">
        <f ca="1">IF(B120="","",IF(ISERROR(MATCH($J120,SorP!$B$1:$B$6261,0)),"",INDIRECT("'SorP'!$A$"&amp;MATCH($S120&amp;$J120,SorP!C:C,0))))</f>
        <v>JP-14</v>
      </c>
      <c r="U120" s="185"/>
      <c r="V120" s="209">
        <f>IF(C120="",NA(),IF(OR(C120="Smelter not listed",C120="Smelter not yet identified"),MATCH($B120&amp;$D120,'Smelter Look-up'!$J:$J,0),MATCH($B120&amp;$C120,'Smelter Look-up'!$J:$J,0)))</f>
        <v>333</v>
      </c>
      <c r="X120" s="210">
        <f t="shared" si="15"/>
        <v>0</v>
      </c>
      <c r="AB120" s="211" t="str">
        <f t="shared" si="16"/>
        <v>GoldYokohama Metal Co., Ltd.</v>
      </c>
    </row>
    <row r="121" spans="1:28" s="210" customFormat="1" ht="63.75">
      <c r="A121" s="165"/>
      <c r="B121" s="166" t="s">
        <v>1087</v>
      </c>
      <c r="C121" s="170" t="s">
        <v>2052</v>
      </c>
      <c r="D121" s="213"/>
      <c r="E121" s="166" t="s">
        <v>15912</v>
      </c>
      <c r="F121" s="166" t="s">
        <v>716</v>
      </c>
      <c r="G121" s="166" t="s">
        <v>12764</v>
      </c>
      <c r="H121" s="167">
        <v>0</v>
      </c>
      <c r="I121" s="168" t="s">
        <v>1520</v>
      </c>
      <c r="J121" s="168" t="s">
        <v>13126</v>
      </c>
      <c r="K121" s="207"/>
      <c r="L121" s="207"/>
      <c r="M121" s="207"/>
      <c r="N121" s="207"/>
      <c r="O121" s="207"/>
      <c r="P121" s="169"/>
      <c r="Q121" s="208"/>
      <c r="R121" s="166" t="str">
        <f ca="1">IF(ISERROR($V121),"",OFFSET('Smelter Look-up'!$C$4,$V121-4,0)&amp;"")</f>
        <v>Yunnan Copper Southwest Copper Branch</v>
      </c>
      <c r="S121" s="165" t="str">
        <f t="shared" ca="1" si="14"/>
        <v>CN</v>
      </c>
      <c r="T121" s="165" t="str">
        <f ca="1">IF(B121="","",IF(ISERROR(MATCH($J121,SorP!$B$1:$B$6261,0)),"",INDIRECT("'SorP'!$A$"&amp;MATCH($S121&amp;$J121,SorP!C:C,0))))</f>
        <v>CN-YN</v>
      </c>
      <c r="U121" s="185"/>
      <c r="V121" s="209">
        <f>IF(C121="",NA(),IF(OR(C121="Smelter not listed",C121="Smelter not yet identified"),MATCH($B121&amp;$D121,'Smelter Look-up'!$J:$J,0),MATCH($B121&amp;$C121,'Smelter Look-up'!$J:$J,0)))</f>
        <v>334</v>
      </c>
      <c r="X121" s="210">
        <f t="shared" si="15"/>
        <v>0</v>
      </c>
      <c r="AB121" s="211" t="str">
        <f t="shared" si="16"/>
        <v>GoldYunnan Copper Industry Co., Ltd.</v>
      </c>
    </row>
    <row r="122" spans="1:28" s="210" customFormat="1" ht="114.75">
      <c r="A122" s="165"/>
      <c r="B122" s="166" t="s">
        <v>1087</v>
      </c>
      <c r="C122" s="170" t="s">
        <v>1279</v>
      </c>
      <c r="D122" s="213"/>
      <c r="E122" s="166" t="s">
        <v>15912</v>
      </c>
      <c r="F122" s="166" t="s">
        <v>717</v>
      </c>
      <c r="G122" s="166" t="s">
        <v>12764</v>
      </c>
      <c r="H122" s="167">
        <v>0</v>
      </c>
      <c r="I122" s="168" t="s">
        <v>1620</v>
      </c>
      <c r="J122" s="168" t="s">
        <v>13119</v>
      </c>
      <c r="K122" s="207"/>
      <c r="L122" s="207"/>
      <c r="M122" s="207"/>
      <c r="N122" s="207"/>
      <c r="O122" s="207"/>
      <c r="P122" s="169"/>
      <c r="Q122" s="208"/>
      <c r="R122" s="166" t="str">
        <f ca="1">IF(ISERROR($V122),"",OFFSET('Smelter Look-up'!$C$4,$V122-4,0)&amp;"")</f>
        <v>Zhongyuan Gold Smelter of Zhongjin Gold Corporation</v>
      </c>
      <c r="S122" s="165" t="str">
        <f t="shared" ca="1" si="14"/>
        <v>CN</v>
      </c>
      <c r="T122" s="165" t="str">
        <f ca="1">IF(B122="","",IF(ISERROR(MATCH($J122,SorP!$B$1:$B$6261,0)),"",INDIRECT("'SorP'!$A$"&amp;MATCH($S122&amp;$J122,SorP!C:C,0))))</f>
        <v>CN-HA</v>
      </c>
      <c r="U122" s="185"/>
      <c r="V122" s="209">
        <f>IF(C122="",NA(),IF(OR(C122="Smelter not listed",C122="Smelter not yet identified"),MATCH($B122&amp;$D122,'Smelter Look-up'!$J:$J,0),MATCH($B122&amp;$C122,'Smelter Look-up'!$J:$J,0)))</f>
        <v>344</v>
      </c>
      <c r="X122" s="210">
        <f t="shared" si="15"/>
        <v>0</v>
      </c>
      <c r="AB122" s="211" t="str">
        <f t="shared" si="16"/>
        <v>GoldZhongyuan Gold Smelter of Zhongjin Gold Corporation</v>
      </c>
    </row>
    <row r="123" spans="1:28" s="210" customFormat="1" ht="51">
      <c r="A123" s="165"/>
      <c r="B123" s="166" t="s">
        <v>1089</v>
      </c>
      <c r="C123" s="170" t="s">
        <v>14862</v>
      </c>
      <c r="D123" s="213"/>
      <c r="E123" s="166" t="s">
        <v>15958</v>
      </c>
      <c r="F123" s="166" t="s">
        <v>14863</v>
      </c>
      <c r="G123" s="166" t="s">
        <v>12764</v>
      </c>
      <c r="H123" s="167">
        <v>0</v>
      </c>
      <c r="I123" s="168" t="s">
        <v>14864</v>
      </c>
      <c r="J123" s="168" t="s">
        <v>14864</v>
      </c>
      <c r="K123" s="207"/>
      <c r="L123" s="207"/>
      <c r="M123" s="207"/>
      <c r="N123" s="207"/>
      <c r="O123" s="207"/>
      <c r="P123" s="169"/>
      <c r="Q123" s="208"/>
      <c r="R123" s="166" t="str">
        <f ca="1">IF(ISERROR($V123),"",OFFSET('Smelter Look-up'!$C$4,$V123-4,0)&amp;"")</f>
        <v>5D Production OU</v>
      </c>
      <c r="S123" s="165" t="str">
        <f t="shared" ca="1" si="14"/>
        <v>EE</v>
      </c>
      <c r="T123" s="165" t="str">
        <f ca="1">IF(B123="","",IF(ISERROR(MATCH($J123,SorP!$B$1:$B$6261,0)),"",INDIRECT("'SorP'!$A$"&amp;MATCH($S123&amp;$J123,SorP!C:C,0))))</f>
        <v>EE-784</v>
      </c>
      <c r="U123" s="185"/>
      <c r="V123" s="209">
        <f>IF(C123="",NA(),IF(OR(C123="Smelter not listed",C123="Smelter not yet identified"),MATCH($B123&amp;$D123,'Smelter Look-up'!$J:$J,0),MATCH($B123&amp;$C123,'Smelter Look-up'!$J:$J,0)))</f>
        <v>350</v>
      </c>
      <c r="X123" s="210">
        <f t="shared" si="15"/>
        <v>0</v>
      </c>
      <c r="AB123" s="211" t="str">
        <f t="shared" si="16"/>
        <v>Tantalum5D Production OU</v>
      </c>
    </row>
    <row r="124" spans="1:28" s="210" customFormat="1" ht="38.25">
      <c r="A124" s="165"/>
      <c r="B124" s="166" t="s">
        <v>1089</v>
      </c>
      <c r="C124" s="170" t="s">
        <v>14866</v>
      </c>
      <c r="D124" s="213"/>
      <c r="E124" s="166" t="s">
        <v>15898</v>
      </c>
      <c r="F124" s="166" t="s">
        <v>724</v>
      </c>
      <c r="G124" s="166" t="s">
        <v>12764</v>
      </c>
      <c r="H124" s="167">
        <v>0</v>
      </c>
      <c r="I124" s="168" t="s">
        <v>1644</v>
      </c>
      <c r="J124" s="168" t="s">
        <v>1503</v>
      </c>
      <c r="K124" s="207"/>
      <c r="L124" s="207"/>
      <c r="M124" s="207"/>
      <c r="N124" s="207"/>
      <c r="O124" s="207"/>
      <c r="P124" s="169"/>
      <c r="Q124" s="208"/>
      <c r="R124" s="166" t="str">
        <f ca="1">IF(ISERROR($V124),"",OFFSET('Smelter Look-up'!$C$4,$V124-4,0)&amp;"")</f>
        <v>AMG Brasil</v>
      </c>
      <c r="S124" s="165" t="str">
        <f t="shared" ca="1" si="14"/>
        <v>BR</v>
      </c>
      <c r="T124" s="165" t="str">
        <f ca="1">IF(B124="","",IF(ISERROR(MATCH($J124,SorP!$B$1:$B$6261,0)),"",INDIRECT("'SorP'!$A$"&amp;MATCH($S124&amp;$J124,SorP!C:C,0))))</f>
        <v>BR-MG</v>
      </c>
      <c r="U124" s="185"/>
      <c r="V124" s="209">
        <f>IF(C124="",NA(),IF(OR(C124="Smelter not listed",C124="Smelter not yet identified"),MATCH($B124&amp;$D124,'Smelter Look-up'!$J:$J,0),MATCH($B124&amp;$C124,'Smelter Look-up'!$J:$J,0)))</f>
        <v>352</v>
      </c>
      <c r="X124" s="210">
        <f t="shared" si="15"/>
        <v>0</v>
      </c>
      <c r="AB124" s="211" t="str">
        <f t="shared" si="16"/>
        <v>TantalumAMG Brasil</v>
      </c>
    </row>
    <row r="125" spans="1:28" s="210" customFormat="1" ht="63.75">
      <c r="A125" s="165"/>
      <c r="B125" s="166" t="s">
        <v>1089</v>
      </c>
      <c r="C125" s="170" t="s">
        <v>43</v>
      </c>
      <c r="D125" s="213"/>
      <c r="E125" s="166" t="s">
        <v>15912</v>
      </c>
      <c r="F125" s="166" t="s">
        <v>719</v>
      </c>
      <c r="G125" s="166" t="s">
        <v>12764</v>
      </c>
      <c r="H125" s="167">
        <v>0</v>
      </c>
      <c r="I125" s="168" t="s">
        <v>1640</v>
      </c>
      <c r="J125" s="168" t="s">
        <v>13122</v>
      </c>
      <c r="K125" s="207"/>
      <c r="L125" s="207"/>
      <c r="M125" s="207"/>
      <c r="N125" s="207"/>
      <c r="O125" s="207"/>
      <c r="P125" s="169"/>
      <c r="Q125" s="208"/>
      <c r="R125" s="166" t="str">
        <f ca="1">IF(ISERROR($V125),"",OFFSET('Smelter Look-up'!$C$4,$V125-4,0)&amp;"")</f>
        <v>F&amp;X Electro-Materials Ltd.</v>
      </c>
      <c r="S125" s="165" t="str">
        <f t="shared" ca="1" si="14"/>
        <v>CN</v>
      </c>
      <c r="T125" s="165" t="str">
        <f ca="1">IF(B125="","",IF(ISERROR(MATCH($J125,SorP!$B$1:$B$6261,0)),"",INDIRECT("'SorP'!$A$"&amp;MATCH($S125&amp;$J125,SorP!C:C,0))))</f>
        <v>CN-GD</v>
      </c>
      <c r="U125" s="185"/>
      <c r="V125" s="209">
        <f>IF(C125="",NA(),IF(OR(C125="Smelter not listed",C125="Smelter not yet identified"),MATCH($B125&amp;$D125,'Smelter Look-up'!$J:$J,0),MATCH($B125&amp;$C125,'Smelter Look-up'!$J:$J,0)))</f>
        <v>356</v>
      </c>
      <c r="X125" s="210">
        <f t="shared" si="15"/>
        <v>0</v>
      </c>
      <c r="AB125" s="211" t="str">
        <f t="shared" si="16"/>
        <v>TantalumF&amp;X Electro-Materials Ltd.</v>
      </c>
    </row>
    <row r="126" spans="1:28" s="210" customFormat="1" ht="63.75">
      <c r="A126" s="165"/>
      <c r="B126" s="166" t="s">
        <v>1089</v>
      </c>
      <c r="C126" s="170" t="s">
        <v>2075</v>
      </c>
      <c r="D126" s="213"/>
      <c r="E126" s="166" t="s">
        <v>15912</v>
      </c>
      <c r="F126" s="166" t="s">
        <v>1350</v>
      </c>
      <c r="G126" s="166" t="s">
        <v>12764</v>
      </c>
      <c r="H126" s="167">
        <v>0</v>
      </c>
      <c r="I126" s="168" t="s">
        <v>1655</v>
      </c>
      <c r="J126" s="168" t="s">
        <v>13121</v>
      </c>
      <c r="K126" s="207"/>
      <c r="L126" s="207"/>
      <c r="M126" s="207"/>
      <c r="N126" s="207"/>
      <c r="O126" s="207"/>
      <c r="P126" s="169"/>
      <c r="Q126" s="208"/>
      <c r="R126" s="166" t="str">
        <f ca="1">IF(ISERROR($V126),"",OFFSET('Smelter Look-up'!$C$4,$V126-4,0)&amp;"")</f>
        <v>FIR Metals &amp; Resource Ltd.</v>
      </c>
      <c r="S126" s="165" t="str">
        <f t="shared" ca="1" si="14"/>
        <v>CN</v>
      </c>
      <c r="T126" s="165" t="str">
        <f ca="1">IF(B126="","",IF(ISERROR(MATCH($J126,SorP!$B$1:$B$6261,0)),"",INDIRECT("'SorP'!$A$"&amp;MATCH($S126&amp;$J126,SorP!C:C,0))))</f>
        <v>CN-HN</v>
      </c>
      <c r="U126" s="185"/>
      <c r="V126" s="209">
        <f>IF(C126="",NA(),IF(OR(C126="Smelter not listed",C126="Smelter not yet identified"),MATCH($B126&amp;$D126,'Smelter Look-up'!$J:$J,0),MATCH($B126&amp;$C126,'Smelter Look-up'!$J:$J,0)))</f>
        <v>357</v>
      </c>
      <c r="X126" s="210">
        <f t="shared" si="15"/>
        <v>0</v>
      </c>
      <c r="AB126" s="211" t="str">
        <f t="shared" si="16"/>
        <v>TantalumFIR Metals &amp; Resource Ltd.</v>
      </c>
    </row>
    <row r="127" spans="1:28" s="210" customFormat="1" ht="63.75">
      <c r="A127" s="165"/>
      <c r="B127" s="166" t="s">
        <v>1089</v>
      </c>
      <c r="C127" s="170" t="s">
        <v>1363</v>
      </c>
      <c r="D127" s="213"/>
      <c r="E127" s="166" t="s">
        <v>15895</v>
      </c>
      <c r="F127" s="166" t="s">
        <v>1364</v>
      </c>
      <c r="G127" s="166" t="s">
        <v>12764</v>
      </c>
      <c r="H127" s="167">
        <v>0</v>
      </c>
      <c r="I127" s="168" t="s">
        <v>1675</v>
      </c>
      <c r="J127" s="168" t="s">
        <v>1509</v>
      </c>
      <c r="K127" s="207"/>
      <c r="L127" s="207"/>
      <c r="M127" s="207"/>
      <c r="N127" s="207"/>
      <c r="O127" s="207"/>
      <c r="P127" s="169"/>
      <c r="Q127" s="208"/>
      <c r="R127" s="166" t="str">
        <f ca="1">IF(ISERROR($V127),"",OFFSET('Smelter Look-up'!$C$4,$V127-4,0)&amp;"")</f>
        <v>Global Advanced Metals Aizu</v>
      </c>
      <c r="S127" s="165" t="str">
        <f t="shared" ca="1" si="14"/>
        <v>JP</v>
      </c>
      <c r="T127" s="165" t="str">
        <f ca="1">IF(B127="","",IF(ISERROR(MATCH($J127,SorP!$B$1:$B$6261,0)),"",INDIRECT("'SorP'!$A$"&amp;MATCH($S127&amp;$J127,SorP!C:C,0))))</f>
        <v>JP-07</v>
      </c>
      <c r="U127" s="185"/>
      <c r="V127" s="209">
        <f>IF(C127="",NA(),IF(OR(C127="Smelter not listed",C127="Smelter not yet identified"),MATCH($B127&amp;$D127,'Smelter Look-up'!$J:$J,0),MATCH($B127&amp;$C127,'Smelter Look-up'!$J:$J,0)))</f>
        <v>358</v>
      </c>
      <c r="X127" s="210">
        <f t="shared" si="15"/>
        <v>0</v>
      </c>
      <c r="AB127" s="211" t="str">
        <f t="shared" si="16"/>
        <v>TantalumGlobal Advanced Metals Aizu</v>
      </c>
    </row>
    <row r="128" spans="1:28" s="210" customFormat="1" ht="114.75">
      <c r="A128" s="165"/>
      <c r="B128" s="166" t="s">
        <v>1089</v>
      </c>
      <c r="C128" s="170" t="s">
        <v>1</v>
      </c>
      <c r="D128" s="213"/>
      <c r="E128" s="166" t="s">
        <v>15912</v>
      </c>
      <c r="F128" s="166" t="s">
        <v>381</v>
      </c>
      <c r="G128" s="166" t="s">
        <v>12764</v>
      </c>
      <c r="H128" s="167">
        <v>0</v>
      </c>
      <c r="I128" s="168" t="s">
        <v>1663</v>
      </c>
      <c r="J128" s="168" t="s">
        <v>13121</v>
      </c>
      <c r="K128" s="207"/>
      <c r="L128" s="207"/>
      <c r="M128" s="207"/>
      <c r="N128" s="207"/>
      <c r="O128" s="207"/>
      <c r="P128" s="169"/>
      <c r="Q128" s="208"/>
      <c r="R128" s="166" t="str">
        <f ca="1">IF(ISERROR($V128),"",OFFSET('Smelter Look-up'!$C$4,$V128-4,0)&amp;"")</f>
        <v>Hengyang King Xing Lifeng New Materials Co., Ltd.</v>
      </c>
      <c r="S128" s="165" t="str">
        <f t="shared" ca="1" si="14"/>
        <v>CN</v>
      </c>
      <c r="T128" s="165" t="str">
        <f ca="1">IF(B128="","",IF(ISERROR(MATCH($J128,SorP!$B$1:$B$6261,0)),"",INDIRECT("'SorP'!$A$"&amp;MATCH($S128&amp;$J128,SorP!C:C,0))))</f>
        <v>CN-HN</v>
      </c>
      <c r="U128" s="185"/>
      <c r="V128" s="209">
        <f>IF(C128="",NA(),IF(OR(C128="Smelter not listed",C128="Smelter not yet identified"),MATCH($B128&amp;$D128,'Smelter Look-up'!$J:$J,0),MATCH($B128&amp;$C128,'Smelter Look-up'!$J:$J,0)))</f>
        <v>367</v>
      </c>
      <c r="X128" s="210">
        <f t="shared" si="15"/>
        <v>0</v>
      </c>
      <c r="AB128" s="211" t="str">
        <f t="shared" si="16"/>
        <v>TantalumHengyang King Xing Lifeng New Materials Co., Ltd.</v>
      </c>
    </row>
    <row r="129" spans="1:28" s="210" customFormat="1" ht="89.25">
      <c r="A129" s="165"/>
      <c r="B129" s="166" t="s">
        <v>1089</v>
      </c>
      <c r="C129" s="170" t="s">
        <v>2078</v>
      </c>
      <c r="D129" s="213"/>
      <c r="E129" s="166" t="s">
        <v>15912</v>
      </c>
      <c r="F129" s="166" t="s">
        <v>1351</v>
      </c>
      <c r="G129" s="166" t="s">
        <v>12764</v>
      </c>
      <c r="H129" s="167">
        <v>0</v>
      </c>
      <c r="I129" s="168" t="s">
        <v>1665</v>
      </c>
      <c r="J129" s="168" t="s">
        <v>13117</v>
      </c>
      <c r="K129" s="207"/>
      <c r="L129" s="207"/>
      <c r="M129" s="207"/>
      <c r="N129" s="207"/>
      <c r="O129" s="207"/>
      <c r="P129" s="169"/>
      <c r="Q129" s="208"/>
      <c r="R129" s="166" t="str">
        <f ca="1">IF(ISERROR($V129),"",OFFSET('Smelter Look-up'!$C$4,$V129-4,0)&amp;"")</f>
        <v>Jiangxi Dinghai Tantalum &amp; Niobium Co., Ltd.</v>
      </c>
      <c r="S129" s="165" t="str">
        <f t="shared" ca="1" si="14"/>
        <v>CN</v>
      </c>
      <c r="T129" s="165" t="str">
        <f ca="1">IF(B129="","",IF(ISERROR(MATCH($J129,SorP!$B$1:$B$6261,0)),"",INDIRECT("'SorP'!$A$"&amp;MATCH($S129&amp;$J129,SorP!C:C,0))))</f>
        <v>CN-JX</v>
      </c>
      <c r="U129" s="185"/>
      <c r="V129" s="209">
        <f>IF(C129="",NA(),IF(OR(C129="Smelter not listed",C129="Smelter not yet identified"),MATCH($B129&amp;$D129,'Smelter Look-up'!$J:$J,0),MATCH($B129&amp;$C129,'Smelter Look-up'!$J:$J,0)))</f>
        <v>368</v>
      </c>
      <c r="X129" s="210">
        <f t="shared" si="15"/>
        <v>0</v>
      </c>
      <c r="AB129" s="211" t="str">
        <f t="shared" si="16"/>
        <v>TantalumJiangxi Dinghai Tantalum &amp; Niobium Co., Ltd.</v>
      </c>
    </row>
    <row r="130" spans="1:28" s="210" customFormat="1" ht="76.5">
      <c r="A130" s="165"/>
      <c r="B130" s="166" t="s">
        <v>1089</v>
      </c>
      <c r="C130" s="170" t="s">
        <v>2168</v>
      </c>
      <c r="D130" s="213"/>
      <c r="E130" s="166" t="s">
        <v>15912</v>
      </c>
      <c r="F130" s="166" t="s">
        <v>2169</v>
      </c>
      <c r="G130" s="166" t="s">
        <v>12764</v>
      </c>
      <c r="H130" s="167">
        <v>0</v>
      </c>
      <c r="I130" s="168" t="s">
        <v>1662</v>
      </c>
      <c r="J130" s="168" t="s">
        <v>13117</v>
      </c>
      <c r="K130" s="207"/>
      <c r="L130" s="207"/>
      <c r="M130" s="207"/>
      <c r="N130" s="207"/>
      <c r="O130" s="207"/>
      <c r="P130" s="169"/>
      <c r="Q130" s="208"/>
      <c r="R130" s="166" t="str">
        <f ca="1">IF(ISERROR($V130),"",OFFSET('Smelter Look-up'!$C$4,$V130-4,0)&amp;"")</f>
        <v>Jiangxi Tuohong New Raw Material</v>
      </c>
      <c r="S130" s="165" t="str">
        <f t="shared" ca="1" si="14"/>
        <v>CN</v>
      </c>
      <c r="T130" s="165" t="str">
        <f ca="1">IF(B130="","",IF(ISERROR(MATCH($J130,SorP!$B$1:$B$6261,0)),"",INDIRECT("'SorP'!$A$"&amp;MATCH($S130&amp;$J130,SorP!C:C,0))))</f>
        <v>CN-JX</v>
      </c>
      <c r="U130" s="185"/>
      <c r="V130" s="209">
        <f>IF(C130="",NA(),IF(OR(C130="Smelter not listed",C130="Smelter not yet identified"),MATCH($B130&amp;$D130,'Smelter Look-up'!$J:$J,0),MATCH($B130&amp;$C130,'Smelter Look-up'!$J:$J,0)))</f>
        <v>371</v>
      </c>
      <c r="X130" s="210">
        <f t="shared" si="15"/>
        <v>0</v>
      </c>
      <c r="AB130" s="211" t="str">
        <f t="shared" si="16"/>
        <v>TantalumJiangxi Tuohong New Raw Material</v>
      </c>
    </row>
    <row r="131" spans="1:28" s="210" customFormat="1" ht="89.25">
      <c r="A131" s="165"/>
      <c r="B131" s="166" t="s">
        <v>1089</v>
      </c>
      <c r="C131" s="170" t="s">
        <v>2</v>
      </c>
      <c r="D131" s="213"/>
      <c r="E131" s="166" t="s">
        <v>15912</v>
      </c>
      <c r="F131" s="166" t="s">
        <v>722</v>
      </c>
      <c r="G131" s="166" t="s">
        <v>12764</v>
      </c>
      <c r="H131" s="167">
        <v>0</v>
      </c>
      <c r="I131" s="168" t="s">
        <v>1643</v>
      </c>
      <c r="J131" s="168" t="s">
        <v>13117</v>
      </c>
      <c r="K131" s="207"/>
      <c r="L131" s="207"/>
      <c r="M131" s="207"/>
      <c r="N131" s="207"/>
      <c r="O131" s="207"/>
      <c r="P131" s="169"/>
      <c r="Q131" s="208"/>
      <c r="R131" s="166" t="str">
        <f ca="1">IF(ISERROR($V131),"",OFFSET('Smelter Look-up'!$C$4,$V131-4,0)&amp;"")</f>
        <v>JiuJiang JinXin Nonferrous Metals Co., Ltd.</v>
      </c>
      <c r="S131" s="165" t="str">
        <f t="shared" ca="1" si="14"/>
        <v>CN</v>
      </c>
      <c r="T131" s="165" t="str">
        <f ca="1">IF(B131="","",IF(ISERROR(MATCH($J131,SorP!$B$1:$B$6261,0)),"",INDIRECT("'SorP'!$A$"&amp;MATCH($S131&amp;$J131,SorP!C:C,0))))</f>
        <v>CN-JX</v>
      </c>
      <c r="U131" s="185"/>
      <c r="V131" s="209">
        <f>IF(C131="",NA(),IF(OR(C131="Smelter not listed",C131="Smelter not yet identified"),MATCH($B131&amp;$D131,'Smelter Look-up'!$J:$J,0),MATCH($B131&amp;$C131,'Smelter Look-up'!$J:$J,0)))</f>
        <v>372</v>
      </c>
      <c r="X131" s="210">
        <f t="shared" si="15"/>
        <v>0</v>
      </c>
      <c r="AB131" s="211" t="str">
        <f t="shared" si="16"/>
        <v>TantalumJiuJiang JinXin Nonferrous Metals Co., Ltd.</v>
      </c>
    </row>
    <row r="132" spans="1:28" s="210" customFormat="1" ht="63.75">
      <c r="A132" s="165"/>
      <c r="B132" s="166" t="s">
        <v>1089</v>
      </c>
      <c r="C132" s="170" t="s">
        <v>44</v>
      </c>
      <c r="D132" s="213"/>
      <c r="E132" s="166" t="s">
        <v>15912</v>
      </c>
      <c r="F132" s="166" t="s">
        <v>723</v>
      </c>
      <c r="G132" s="166" t="s">
        <v>12764</v>
      </c>
      <c r="H132" s="167">
        <v>0</v>
      </c>
      <c r="I132" s="168" t="s">
        <v>1643</v>
      </c>
      <c r="J132" s="168" t="s">
        <v>13117</v>
      </c>
      <c r="K132" s="207"/>
      <c r="L132" s="207"/>
      <c r="M132" s="207"/>
      <c r="N132" s="207"/>
      <c r="O132" s="207"/>
      <c r="P132" s="169"/>
      <c r="Q132" s="208"/>
      <c r="R132" s="166" t="str">
        <f ca="1">IF(ISERROR($V132),"",OFFSET('Smelter Look-up'!$C$4,$V132-4,0)&amp;"")</f>
        <v>Jiujiang Tanbre Co., Ltd.</v>
      </c>
      <c r="S132" s="165" t="str">
        <f t="shared" ca="1" si="14"/>
        <v>CN</v>
      </c>
      <c r="T132" s="165" t="str">
        <f ca="1">IF(B132="","",IF(ISERROR(MATCH($J132,SorP!$B$1:$B$6261,0)),"",INDIRECT("'SorP'!$A$"&amp;MATCH($S132&amp;$J132,SorP!C:C,0))))</f>
        <v>CN-JX</v>
      </c>
      <c r="U132" s="185"/>
      <c r="V132" s="209">
        <f>IF(C132="",NA(),IF(OR(C132="Smelter not listed",C132="Smelter not yet identified"),MATCH($B132&amp;$D132,'Smelter Look-up'!$J:$J,0),MATCH($B132&amp;$C132,'Smelter Look-up'!$J:$J,0)))</f>
        <v>374</v>
      </c>
      <c r="X132" s="210">
        <f t="shared" si="15"/>
        <v>0</v>
      </c>
      <c r="AB132" s="211" t="str">
        <f t="shared" si="16"/>
        <v>TantalumJiujiang Tanbre Co., Ltd.</v>
      </c>
    </row>
    <row r="133" spans="1:28" s="210" customFormat="1" ht="102">
      <c r="A133" s="165"/>
      <c r="B133" s="166" t="s">
        <v>1089</v>
      </c>
      <c r="C133" s="170" t="s">
        <v>2076</v>
      </c>
      <c r="D133" s="213"/>
      <c r="E133" s="166" t="s">
        <v>15912</v>
      </c>
      <c r="F133" s="166" t="s">
        <v>1352</v>
      </c>
      <c r="G133" s="166" t="s">
        <v>12764</v>
      </c>
      <c r="H133" s="167">
        <v>0</v>
      </c>
      <c r="I133" s="168" t="s">
        <v>1643</v>
      </c>
      <c r="J133" s="168" t="s">
        <v>13117</v>
      </c>
      <c r="K133" s="207"/>
      <c r="L133" s="207"/>
      <c r="M133" s="207"/>
      <c r="N133" s="207"/>
      <c r="O133" s="207"/>
      <c r="P133" s="169"/>
      <c r="Q133" s="208"/>
      <c r="R133" s="166" t="str">
        <f ca="1">IF(ISERROR($V133),"",OFFSET('Smelter Look-up'!$C$4,$V133-4,0)&amp;"")</f>
        <v>Jiujiang Zhongao Tantalum &amp; Niobium Co., Ltd.</v>
      </c>
      <c r="S133" s="165" t="str">
        <f t="shared" ref="S133" ca="1" si="17">IF(B133="","",IF(ISERROR(MATCH($E133,CL,0)),"Unknown",INDIRECT("'C'!$A$"&amp;MATCH($E133,CL,0)+1)))</f>
        <v>CN</v>
      </c>
      <c r="T133" s="165" t="str">
        <f ca="1">IF(B133="","",IF(ISERROR(MATCH($J133,SorP!$B$1:$B$6261,0)),"",INDIRECT("'SorP'!$A$"&amp;MATCH($S133&amp;$J133,SorP!C:C,0))))</f>
        <v>CN-JX</v>
      </c>
      <c r="U133" s="185"/>
      <c r="V133" s="209">
        <f>IF(C133="",NA(),IF(OR(C133="Smelter not listed",C133="Smelter not yet identified"),MATCH($B133&amp;$D133,'Smelter Look-up'!$J:$J,0),MATCH($B133&amp;$C133,'Smelter Look-up'!$J:$J,0)))</f>
        <v>375</v>
      </c>
      <c r="X133" s="210">
        <f t="shared" ref="X133" si="18">IF(AND(C133="Smelter not listed",OR(LEN(D133)=0,LEN(E133)=0)),1,0)</f>
        <v>0</v>
      </c>
      <c r="AB133" s="211" t="str">
        <f t="shared" ref="AB133" si="19">B133&amp;C133</f>
        <v>TantalumJiujiang Zhongao Tantalum &amp; Niobium Co., Ltd.</v>
      </c>
    </row>
    <row r="134" spans="1:28" s="210" customFormat="1" ht="51">
      <c r="A134" s="165"/>
      <c r="B134" s="166" t="s">
        <v>1089</v>
      </c>
      <c r="C134" s="170" t="s">
        <v>14523</v>
      </c>
      <c r="D134" s="213"/>
      <c r="E134" s="166" t="s">
        <v>15911</v>
      </c>
      <c r="F134" s="166" t="s">
        <v>1376</v>
      </c>
      <c r="G134" s="166" t="s">
        <v>12764</v>
      </c>
      <c r="H134" s="167">
        <v>0</v>
      </c>
      <c r="I134" s="168" t="s">
        <v>1666</v>
      </c>
      <c r="J134" s="168" t="s">
        <v>1667</v>
      </c>
      <c r="K134" s="207"/>
      <c r="L134" s="207"/>
      <c r="M134" s="207"/>
      <c r="N134" s="207"/>
      <c r="O134" s="207"/>
      <c r="P134" s="169"/>
      <c r="Q134" s="208"/>
      <c r="R134" s="166" t="str">
        <f ca="1">IF(ISERROR($V134),"",OFFSET('Smelter Look-up'!$C$4,$V134-4,0)&amp;"")</f>
        <v>KEMET de Mexico</v>
      </c>
      <c r="S134" s="165" t="str">
        <f t="shared" ref="S134:S165" ca="1" si="20">IF(B134="","",IF(ISERROR(MATCH($E134,CL,0)),"Unknown",INDIRECT("'C'!$A$"&amp;MATCH($E134,CL,0)+1)))</f>
        <v>MX</v>
      </c>
      <c r="T134" s="165" t="str">
        <f ca="1">IF(B134="","",IF(ISERROR(MATCH($J134,SorP!$B$1:$B$6261,0)),"",INDIRECT("'SorP'!$A$"&amp;MATCH($S134&amp;$J134,SorP!C:C,0))))</f>
        <v>MX-TAM</v>
      </c>
      <c r="U134" s="185"/>
      <c r="V134" s="209">
        <f>IF(C134="",NA(),IF(OR(C134="Smelter not listed",C134="Smelter not yet identified"),MATCH($B134&amp;$D134,'Smelter Look-up'!$J:$J,0),MATCH($B134&amp;$C134,'Smelter Look-up'!$J:$J,0)))</f>
        <v>377</v>
      </c>
      <c r="X134" s="210">
        <f t="shared" ref="X134:X165" si="21">IF(AND(C134="Smelter not listed",OR(LEN(D134)=0,LEN(E134)=0)),1,0)</f>
        <v>0</v>
      </c>
      <c r="AB134" s="211" t="str">
        <f t="shared" ref="AB134:AB165" si="22">B134&amp;C134</f>
        <v>TantalumKEMET de Mexico</v>
      </c>
    </row>
    <row r="135" spans="1:28" s="210" customFormat="1" ht="89.25">
      <c r="A135" s="165"/>
      <c r="B135" s="166" t="s">
        <v>1089</v>
      </c>
      <c r="C135" s="170" t="s">
        <v>2060</v>
      </c>
      <c r="D135" s="213"/>
      <c r="E135" s="166" t="s">
        <v>15906</v>
      </c>
      <c r="F135" s="166" t="s">
        <v>725</v>
      </c>
      <c r="G135" s="166" t="s">
        <v>12764</v>
      </c>
      <c r="H135" s="167">
        <v>0</v>
      </c>
      <c r="I135" s="168" t="s">
        <v>1645</v>
      </c>
      <c r="J135" s="168" t="s">
        <v>14845</v>
      </c>
      <c r="K135" s="207"/>
      <c r="L135" s="207"/>
      <c r="M135" s="207"/>
      <c r="N135" s="207"/>
      <c r="O135" s="207"/>
      <c r="P135" s="169"/>
      <c r="Q135" s="208"/>
      <c r="R135" s="166" t="str">
        <f ca="1">IF(ISERROR($V135),"",OFFSET('Smelter Look-up'!$C$4,$V135-4,0)&amp;"")</f>
        <v>Metallurgical Products India Pvt., Ltd.</v>
      </c>
      <c r="S135" s="165" t="str">
        <f t="shared" ca="1" si="20"/>
        <v>IN</v>
      </c>
      <c r="T135" s="165" t="str">
        <f ca="1">IF(B135="","",IF(ISERROR(MATCH($J135,SorP!$B$1:$B$6261,0)),"",INDIRECT("'SorP'!$A$"&amp;MATCH($S135&amp;$J135,SorP!C:C,0))))</f>
        <v>IN-MH</v>
      </c>
      <c r="U135" s="185"/>
      <c r="V135" s="209">
        <f>IF(C135="",NA(),IF(OR(C135="Smelter not listed",C135="Smelter not yet identified"),MATCH($B135&amp;$D135,'Smelter Look-up'!$J:$J,0),MATCH($B135&amp;$C135,'Smelter Look-up'!$J:$J,0)))</f>
        <v>381</v>
      </c>
      <c r="X135" s="210">
        <f t="shared" si="21"/>
        <v>0</v>
      </c>
      <c r="AB135" s="211" t="str">
        <f t="shared" si="22"/>
        <v>TantalumMetallurgical Products India Pvt., Ltd.</v>
      </c>
    </row>
    <row r="136" spans="1:28" s="210" customFormat="1" ht="63.75">
      <c r="A136" s="165"/>
      <c r="B136" s="166" t="s">
        <v>1089</v>
      </c>
      <c r="C136" s="170" t="s">
        <v>11981</v>
      </c>
      <c r="D136" s="213"/>
      <c r="E136" s="166" t="s">
        <v>15898</v>
      </c>
      <c r="F136" s="166" t="s">
        <v>726</v>
      </c>
      <c r="G136" s="166" t="s">
        <v>12764</v>
      </c>
      <c r="H136" s="167">
        <v>0</v>
      </c>
      <c r="I136" s="168" t="s">
        <v>1647</v>
      </c>
      <c r="J136" s="168" t="s">
        <v>1648</v>
      </c>
      <c r="K136" s="207"/>
      <c r="L136" s="207"/>
      <c r="M136" s="207"/>
      <c r="N136" s="207"/>
      <c r="O136" s="207"/>
      <c r="P136" s="169"/>
      <c r="Q136" s="208"/>
      <c r="R136" s="166" t="str">
        <f ca="1">IF(ISERROR($V136),"",OFFSET('Smelter Look-up'!$C$4,$V136-4,0)&amp;"")</f>
        <v>Mineracao Taboca S.A.</v>
      </c>
      <c r="S136" s="165" t="str">
        <f t="shared" ca="1" si="20"/>
        <v>BR</v>
      </c>
      <c r="T136" s="165" t="str">
        <f ca="1">IF(B136="","",IF(ISERROR(MATCH($J136,SorP!$B$1:$B$6261,0)),"",INDIRECT("'SorP'!$A$"&amp;MATCH($S136&amp;$J136,SorP!C:C,0))))</f>
        <v>BR-AM</v>
      </c>
      <c r="U136" s="185"/>
      <c r="V136" s="209">
        <f>IF(C136="",NA(),IF(OR(C136="Smelter not listed",C136="Smelter not yet identified"),MATCH($B136&amp;$D136,'Smelter Look-up'!$J:$J,0),MATCH($B136&amp;$C136,'Smelter Look-up'!$J:$J,0)))</f>
        <v>382</v>
      </c>
      <c r="X136" s="210">
        <f t="shared" si="21"/>
        <v>0</v>
      </c>
      <c r="AB136" s="211" t="str">
        <f t="shared" si="22"/>
        <v>TantalumMineracao Taboca S.A.</v>
      </c>
    </row>
    <row r="137" spans="1:28" s="210" customFormat="1" ht="76.5">
      <c r="A137" s="165"/>
      <c r="B137" s="166" t="s">
        <v>1089</v>
      </c>
      <c r="C137" s="170" t="s">
        <v>1184</v>
      </c>
      <c r="D137" s="213"/>
      <c r="E137" s="166" t="s">
        <v>15895</v>
      </c>
      <c r="F137" s="166" t="s">
        <v>727</v>
      </c>
      <c r="G137" s="166" t="s">
        <v>12764</v>
      </c>
      <c r="H137" s="167">
        <v>0</v>
      </c>
      <c r="I137" s="168" t="s">
        <v>1649</v>
      </c>
      <c r="J137" s="168" t="s">
        <v>1650</v>
      </c>
      <c r="K137" s="207"/>
      <c r="L137" s="207"/>
      <c r="M137" s="207"/>
      <c r="N137" s="207"/>
      <c r="O137" s="207"/>
      <c r="P137" s="169"/>
      <c r="Q137" s="208"/>
      <c r="R137" s="166" t="str">
        <f ca="1">IF(ISERROR($V137),"",OFFSET('Smelter Look-up'!$C$4,$V137-4,0)&amp;"")</f>
        <v>Mitsui Kinzoku Company, Limited</v>
      </c>
      <c r="S137" s="165" t="str">
        <f t="shared" ca="1" si="20"/>
        <v>JP</v>
      </c>
      <c r="T137" s="165" t="str">
        <f ca="1">IF(B137="","",IF(ISERROR(MATCH($J137,SorP!$B$1:$B$6261,0)),"",INDIRECT("'SorP'!$A$"&amp;MATCH($S137&amp;$J137,SorP!C:C,0))))</f>
        <v>JP-40</v>
      </c>
      <c r="U137" s="185"/>
      <c r="V137" s="209">
        <f>IF(C137="",NA(),IF(OR(C137="Smelter not listed",C137="Smelter not yet identified"),MATCH($B137&amp;$D137,'Smelter Look-up'!$J:$J,0),MATCH($B137&amp;$C137,'Smelter Look-up'!$J:$J,0)))</f>
        <v>387</v>
      </c>
      <c r="X137" s="210">
        <f t="shared" si="21"/>
        <v>0</v>
      </c>
      <c r="AB137" s="211" t="str">
        <f t="shared" si="22"/>
        <v>TantalumMitsui Mining and Smelting Co., Ltd.</v>
      </c>
    </row>
    <row r="138" spans="1:28" s="210" customFormat="1" ht="89.25">
      <c r="A138" s="165"/>
      <c r="B138" s="166" t="s">
        <v>1089</v>
      </c>
      <c r="C138" s="170" t="s">
        <v>988</v>
      </c>
      <c r="D138" s="213"/>
      <c r="E138" s="166" t="s">
        <v>15912</v>
      </c>
      <c r="F138" s="166" t="s">
        <v>729</v>
      </c>
      <c r="G138" s="166" t="s">
        <v>12764</v>
      </c>
      <c r="H138" s="167">
        <v>0</v>
      </c>
      <c r="I138" s="168" t="s">
        <v>1653</v>
      </c>
      <c r="J138" s="168" t="s">
        <v>13103</v>
      </c>
      <c r="K138" s="207"/>
      <c r="L138" s="207"/>
      <c r="M138" s="207"/>
      <c r="N138" s="207"/>
      <c r="O138" s="207"/>
      <c r="P138" s="169"/>
      <c r="Q138" s="208"/>
      <c r="R138" s="166" t="str">
        <f ca="1">IF(ISERROR($V138),"",OFFSET('Smelter Look-up'!$C$4,$V138-4,0)&amp;"")</f>
        <v>Ningxia Orient Tantalum Industry Co., Ltd.</v>
      </c>
      <c r="S138" s="165" t="str">
        <f t="shared" ca="1" si="20"/>
        <v>CN</v>
      </c>
      <c r="T138" s="165" t="str">
        <f ca="1">IF(B138="","",IF(ISERROR(MATCH($J138,SorP!$B$1:$B$6261,0)),"",INDIRECT("'SorP'!$A$"&amp;MATCH($S138&amp;$J138,SorP!C:C,0))))</f>
        <v/>
      </c>
      <c r="U138" s="185"/>
      <c r="V138" s="209">
        <f>IF(C138="",NA(),IF(OR(C138="Smelter not listed",C138="Smelter not yet identified"),MATCH($B138&amp;$D138,'Smelter Look-up'!$J:$J,0),MATCH($B138&amp;$C138,'Smelter Look-up'!$J:$J,0)))</f>
        <v>390</v>
      </c>
      <c r="X138" s="210">
        <f t="shared" si="21"/>
        <v>0</v>
      </c>
      <c r="AB138" s="211" t="str">
        <f t="shared" si="22"/>
        <v>TantalumNingxia Orient Tantalum Industry Co., Ltd.</v>
      </c>
    </row>
    <row r="139" spans="1:28" s="210" customFormat="1" ht="51">
      <c r="A139" s="165"/>
      <c r="B139" s="166" t="s">
        <v>1089</v>
      </c>
      <c r="C139" s="170" t="s">
        <v>2416</v>
      </c>
      <c r="D139" s="213"/>
      <c r="E139" s="166" t="s">
        <v>15958</v>
      </c>
      <c r="F139" s="166" t="s">
        <v>728</v>
      </c>
      <c r="G139" s="166" t="s">
        <v>12764</v>
      </c>
      <c r="H139" s="167">
        <v>0</v>
      </c>
      <c r="I139" s="168" t="s">
        <v>1651</v>
      </c>
      <c r="J139" s="168" t="s">
        <v>1652</v>
      </c>
      <c r="K139" s="207"/>
      <c r="L139" s="207"/>
      <c r="M139" s="207"/>
      <c r="N139" s="207"/>
      <c r="O139" s="207"/>
      <c r="P139" s="169"/>
      <c r="Q139" s="208"/>
      <c r="R139" s="166" t="str">
        <f ca="1">IF(ISERROR($V139),"",OFFSET('Smelter Look-up'!$C$4,$V139-4,0)&amp;"")</f>
        <v>NPM Silmet AS</v>
      </c>
      <c r="S139" s="165" t="str">
        <f t="shared" ca="1" si="20"/>
        <v>EE</v>
      </c>
      <c r="T139" s="165" t="str">
        <f ca="1">IF(B139="","",IF(ISERROR(MATCH($J139,SorP!$B$1:$B$6261,0)),"",INDIRECT("'SorP'!$A$"&amp;MATCH($S139&amp;$J139,SorP!C:C,0))))</f>
        <v>EE-45</v>
      </c>
      <c r="U139" s="185"/>
      <c r="V139" s="209">
        <f>IF(C139="",NA(),IF(OR(C139="Smelter not listed",C139="Smelter not yet identified"),MATCH($B139&amp;$D139,'Smelter Look-up'!$J:$J,0),MATCH($B139&amp;$C139,'Smelter Look-up'!$J:$J,0)))</f>
        <v>391</v>
      </c>
      <c r="X139" s="210">
        <f t="shared" si="21"/>
        <v>0</v>
      </c>
      <c r="AB139" s="211" t="str">
        <f t="shared" si="22"/>
        <v>TantalumNPM Silmet AS</v>
      </c>
    </row>
    <row r="140" spans="1:28" s="210" customFormat="1" ht="76.5">
      <c r="A140" s="165"/>
      <c r="B140" s="166" t="s">
        <v>1089</v>
      </c>
      <c r="C140" s="170" t="s">
        <v>11985</v>
      </c>
      <c r="D140" s="213"/>
      <c r="E140" s="166" t="s">
        <v>15898</v>
      </c>
      <c r="F140" s="166" t="s">
        <v>1677</v>
      </c>
      <c r="G140" s="166" t="s">
        <v>12764</v>
      </c>
      <c r="H140" s="167">
        <v>0</v>
      </c>
      <c r="I140" s="168" t="s">
        <v>1644</v>
      </c>
      <c r="J140" s="168" t="s">
        <v>1678</v>
      </c>
      <c r="K140" s="207"/>
      <c r="L140" s="207"/>
      <c r="M140" s="207"/>
      <c r="N140" s="207"/>
      <c r="O140" s="207"/>
      <c r="P140" s="169"/>
      <c r="Q140" s="208"/>
      <c r="R140" s="166" t="str">
        <f ca="1">IF(ISERROR($V140),"",OFFSET('Smelter Look-up'!$C$4,$V140-4,0)&amp;"")</f>
        <v>Resind Industria e Comercio Ltda.</v>
      </c>
      <c r="S140" s="165" t="str">
        <f t="shared" ca="1" si="20"/>
        <v>BR</v>
      </c>
      <c r="T140" s="165" t="str">
        <f ca="1">IF(B140="","",IF(ISERROR(MATCH($J140,SorP!$B$1:$B$6261,0)),"",INDIRECT("'SorP'!$A$"&amp;MATCH($S140&amp;$J140,SorP!C:C,0))))</f>
        <v>BR-MG</v>
      </c>
      <c r="U140" s="185"/>
      <c r="V140" s="209">
        <f>IF(C140="",NA(),IF(OR(C140="Smelter not listed",C140="Smelter not yet identified"),MATCH($B140&amp;$D140,'Smelter Look-up'!$J:$J,0),MATCH($B140&amp;$C140,'Smelter Look-up'!$J:$J,0)))</f>
        <v>394</v>
      </c>
      <c r="X140" s="210">
        <f t="shared" si="21"/>
        <v>0</v>
      </c>
      <c r="AB140" s="211" t="str">
        <f t="shared" si="22"/>
        <v>TantalumResind Industria e Comercio Ltda.</v>
      </c>
    </row>
    <row r="141" spans="1:28" s="210" customFormat="1" ht="114.75">
      <c r="A141" s="165"/>
      <c r="B141" s="166" t="s">
        <v>1089</v>
      </c>
      <c r="C141" s="170" t="s">
        <v>15959</v>
      </c>
      <c r="D141" s="213"/>
      <c r="E141" s="166" t="s">
        <v>15912</v>
      </c>
      <c r="F141" s="166" t="s">
        <v>15960</v>
      </c>
      <c r="G141" s="166" t="s">
        <v>12764</v>
      </c>
      <c r="H141" s="167">
        <v>0</v>
      </c>
      <c r="I141" s="168" t="s">
        <v>15961</v>
      </c>
      <c r="J141" s="168" t="s">
        <v>13130</v>
      </c>
      <c r="K141" s="207"/>
      <c r="L141" s="207"/>
      <c r="M141" s="207"/>
      <c r="N141" s="207"/>
      <c r="O141" s="207"/>
      <c r="P141" s="169"/>
      <c r="Q141" s="208"/>
      <c r="R141" s="166" t="str">
        <f ca="1">IF(ISERROR($V141),"",OFFSET('Smelter Look-up'!$C$4,$V141-4,0)&amp;"")</f>
        <v/>
      </c>
      <c r="S141" s="165" t="str">
        <f t="shared" ca="1" si="20"/>
        <v>CN</v>
      </c>
      <c r="T141" s="165" t="str">
        <f ca="1">IF(B141="","",IF(ISERROR(MATCH($J141,SorP!$B$1:$B$6261,0)),"",INDIRECT("'SorP'!$A$"&amp;MATCH($S141&amp;$J141,SorP!C:C,0))))</f>
        <v>CN-JS</v>
      </c>
      <c r="U141" s="185"/>
      <c r="V141" s="209" t="e">
        <f>IF(C141="",NA(),IF(OR(C141="Smelter not listed",C141="Smelter not yet identified"),MATCH($B141&amp;$D141,'Smelter Look-up'!$J:$J,0),MATCH($B141&amp;$C141,'Smelter Look-up'!$J:$J,0)))</f>
        <v>#N/A</v>
      </c>
      <c r="X141" s="210">
        <f t="shared" si="21"/>
        <v>0</v>
      </c>
      <c r="AB141" s="211" t="str">
        <f t="shared" si="22"/>
        <v>TantalumRFH Yancheng Jinye New Material Technology Co., Ltd.</v>
      </c>
    </row>
    <row r="142" spans="1:28" s="210" customFormat="1" ht="51">
      <c r="A142" s="165"/>
      <c r="B142" s="166" t="s">
        <v>1089</v>
      </c>
      <c r="C142" s="170" t="s">
        <v>2335</v>
      </c>
      <c r="D142" s="213"/>
      <c r="E142" s="166" t="s">
        <v>15895</v>
      </c>
      <c r="F142" s="166" t="s">
        <v>732</v>
      </c>
      <c r="G142" s="166" t="s">
        <v>12764</v>
      </c>
      <c r="H142" s="167">
        <v>0</v>
      </c>
      <c r="I142" s="168" t="s">
        <v>1657</v>
      </c>
      <c r="J142" s="168" t="s">
        <v>1506</v>
      </c>
      <c r="K142" s="207"/>
      <c r="L142" s="207"/>
      <c r="M142" s="207"/>
      <c r="N142" s="207"/>
      <c r="O142" s="207"/>
      <c r="P142" s="169"/>
      <c r="Q142" s="208"/>
      <c r="R142" s="166" t="str">
        <f ca="1">IF(ISERROR($V142),"",OFFSET('Smelter Look-up'!$C$4,$V142-4,0)&amp;"")</f>
        <v>Taki Chemical Co., Ltd.</v>
      </c>
      <c r="S142" s="165" t="str">
        <f t="shared" ca="1" si="20"/>
        <v>JP</v>
      </c>
      <c r="T142" s="165" t="str">
        <f ca="1">IF(B142="","",IF(ISERROR(MATCH($J142,SorP!$B$1:$B$6261,0)),"",INDIRECT("'SorP'!$A$"&amp;MATCH($S142&amp;$J142,SorP!C:C,0))))</f>
        <v>JP-28</v>
      </c>
      <c r="U142" s="185"/>
      <c r="V142" s="209">
        <f>IF(C142="",NA(),IF(OR(C142="Smelter not listed",C142="Smelter not yet identified"),MATCH($B142&amp;$D142,'Smelter Look-up'!$J:$J,0),MATCH($B142&amp;$C142,'Smelter Look-up'!$J:$J,0)))</f>
        <v>401</v>
      </c>
      <c r="X142" s="210">
        <f t="shared" si="21"/>
        <v>0</v>
      </c>
      <c r="AB142" s="211" t="str">
        <f t="shared" si="22"/>
        <v>TantalumTaki Chemical Co., Ltd.</v>
      </c>
    </row>
    <row r="143" spans="1:28" s="210" customFormat="1" ht="51">
      <c r="A143" s="165"/>
      <c r="B143" s="166" t="s">
        <v>1089</v>
      </c>
      <c r="C143" s="170" t="s">
        <v>14519</v>
      </c>
      <c r="D143" s="213"/>
      <c r="E143" s="166" t="s">
        <v>15955</v>
      </c>
      <c r="F143" s="166" t="s">
        <v>1368</v>
      </c>
      <c r="G143" s="166" t="s">
        <v>12764</v>
      </c>
      <c r="H143" s="167">
        <v>0</v>
      </c>
      <c r="I143" s="168" t="s">
        <v>1668</v>
      </c>
      <c r="J143" s="168" t="s">
        <v>1669</v>
      </c>
      <c r="K143" s="207"/>
      <c r="L143" s="207"/>
      <c r="M143" s="207"/>
      <c r="N143" s="207"/>
      <c r="O143" s="207"/>
      <c r="P143" s="169"/>
      <c r="Q143" s="208"/>
      <c r="R143" s="166" t="str">
        <f ca="1">IF(ISERROR($V143),"",OFFSET('Smelter Look-up'!$C$4,$V143-4,0)&amp;"")</f>
        <v>TANIOBIS Co., Ltd.</v>
      </c>
      <c r="S143" s="165" t="str">
        <f t="shared" ca="1" si="20"/>
        <v>TH</v>
      </c>
      <c r="T143" s="165" t="str">
        <f ca="1">IF(B143="","",IF(ISERROR(MATCH($J143,SorP!$B$1:$B$6261,0)),"",INDIRECT("'SorP'!$A$"&amp;MATCH($S143&amp;$J143,SorP!C:C,0))))</f>
        <v>TH-21</v>
      </c>
      <c r="U143" s="185"/>
      <c r="V143" s="209">
        <f>IF(C143="",NA(),IF(OR(C143="Smelter not listed",C143="Smelter not yet identified"),MATCH($B143&amp;$D143,'Smelter Look-up'!$J:$J,0),MATCH($B143&amp;$C143,'Smelter Look-up'!$J:$J,0)))</f>
        <v>403</v>
      </c>
      <c r="X143" s="210">
        <f t="shared" si="21"/>
        <v>0</v>
      </c>
      <c r="AB143" s="211" t="str">
        <f t="shared" si="22"/>
        <v>TantalumTANIOBIS Co., Ltd.</v>
      </c>
    </row>
    <row r="144" spans="1:28" s="210" customFormat="1" ht="51">
      <c r="A144" s="165"/>
      <c r="B144" s="166" t="s">
        <v>1089</v>
      </c>
      <c r="C144" s="170" t="s">
        <v>14522</v>
      </c>
      <c r="D144" s="213"/>
      <c r="E144" s="166" t="s">
        <v>15894</v>
      </c>
      <c r="F144" s="166" t="s">
        <v>1369</v>
      </c>
      <c r="G144" s="166" t="s">
        <v>12764</v>
      </c>
      <c r="H144" s="167">
        <v>0</v>
      </c>
      <c r="I144" s="168" t="s">
        <v>1670</v>
      </c>
      <c r="J144" s="168" t="s">
        <v>4121</v>
      </c>
      <c r="K144" s="207"/>
      <c r="L144" s="207"/>
      <c r="M144" s="207"/>
      <c r="N144" s="207"/>
      <c r="O144" s="207"/>
      <c r="P144" s="169"/>
      <c r="Q144" s="208"/>
      <c r="R144" s="166" t="str">
        <f ca="1">IF(ISERROR($V144),"",OFFSET('Smelter Look-up'!$C$4,$V144-4,0)&amp;"")</f>
        <v>TANIOBIS GmbH</v>
      </c>
      <c r="S144" s="165" t="str">
        <f t="shared" ca="1" si="20"/>
        <v>DE</v>
      </c>
      <c r="T144" s="165" t="str">
        <f ca="1">IF(B144="","",IF(ISERROR(MATCH($J144,SorP!$B$1:$B$6261,0)),"",INDIRECT("'SorP'!$A$"&amp;MATCH($S144&amp;$J144,SorP!C:C,0))))</f>
        <v>DE-NI</v>
      </c>
      <c r="U144" s="185"/>
      <c r="V144" s="209">
        <f>IF(C144="",NA(),IF(OR(C144="Smelter not listed",C144="Smelter not yet identified"),MATCH($B144&amp;$D144,'Smelter Look-up'!$J:$J,0),MATCH($B144&amp;$C144,'Smelter Look-up'!$J:$J,0)))</f>
        <v>404</v>
      </c>
      <c r="X144" s="210">
        <f t="shared" si="21"/>
        <v>0</v>
      </c>
      <c r="AB144" s="211" t="str">
        <f t="shared" si="22"/>
        <v>TantalumTANIOBIS GmbH</v>
      </c>
    </row>
    <row r="145" spans="1:28" s="210" customFormat="1" ht="63.75">
      <c r="A145" s="165"/>
      <c r="B145" s="166" t="s">
        <v>1089</v>
      </c>
      <c r="C145" s="170" t="s">
        <v>14520</v>
      </c>
      <c r="D145" s="213"/>
      <c r="E145" s="166" t="s">
        <v>15895</v>
      </c>
      <c r="F145" s="166" t="s">
        <v>1373</v>
      </c>
      <c r="G145" s="166" t="s">
        <v>12764</v>
      </c>
      <c r="H145" s="167">
        <v>0</v>
      </c>
      <c r="I145" s="168" t="s">
        <v>15962</v>
      </c>
      <c r="J145" s="168" t="s">
        <v>1673</v>
      </c>
      <c r="K145" s="207"/>
      <c r="L145" s="207"/>
      <c r="M145" s="207"/>
      <c r="N145" s="207"/>
      <c r="O145" s="207"/>
      <c r="P145" s="169"/>
      <c r="Q145" s="208"/>
      <c r="R145" s="166" t="str">
        <f ca="1">IF(ISERROR($V145),"",OFFSET('Smelter Look-up'!$C$4,$V145-4,0)&amp;"")</f>
        <v>TANIOBIS Japan Co., Ltd.</v>
      </c>
      <c r="S145" s="165" t="str">
        <f t="shared" ca="1" si="20"/>
        <v>JP</v>
      </c>
      <c r="T145" s="165" t="str">
        <f ca="1">IF(B145="","",IF(ISERROR(MATCH($J145,SorP!$B$1:$B$6261,0)),"",INDIRECT("'SorP'!$A$"&amp;MATCH($S145&amp;$J145,SorP!C:C,0))))</f>
        <v>JP-08</v>
      </c>
      <c r="U145" s="185"/>
      <c r="V145" s="209">
        <f>IF(C145="",NA(),IF(OR(C145="Smelter not listed",C145="Smelter not yet identified"),MATCH($B145&amp;$D145,'Smelter Look-up'!$J:$J,0),MATCH($B145&amp;$C145,'Smelter Look-up'!$J:$J,0)))</f>
        <v>405</v>
      </c>
      <c r="X145" s="210">
        <f t="shared" si="21"/>
        <v>0</v>
      </c>
      <c r="AB145" s="211" t="str">
        <f t="shared" si="22"/>
        <v>TantalumTANIOBIS Japan Co., Ltd.</v>
      </c>
    </row>
    <row r="146" spans="1:28" s="210" customFormat="1" ht="76.5">
      <c r="A146" s="165"/>
      <c r="B146" s="166" t="s">
        <v>1089</v>
      </c>
      <c r="C146" s="170" t="s">
        <v>14521</v>
      </c>
      <c r="D146" s="213"/>
      <c r="E146" s="166" t="s">
        <v>15894</v>
      </c>
      <c r="F146" s="166" t="s">
        <v>1374</v>
      </c>
      <c r="G146" s="166" t="s">
        <v>12764</v>
      </c>
      <c r="H146" s="167">
        <v>0</v>
      </c>
      <c r="I146" s="168" t="s">
        <v>1671</v>
      </c>
      <c r="J146" s="168" t="s">
        <v>1499</v>
      </c>
      <c r="K146" s="207"/>
      <c r="L146" s="207"/>
      <c r="M146" s="207"/>
      <c r="N146" s="207"/>
      <c r="O146" s="207"/>
      <c r="P146" s="169"/>
      <c r="Q146" s="208"/>
      <c r="R146" s="166" t="str">
        <f ca="1">IF(ISERROR($V146),"",OFFSET('Smelter Look-up'!$C$4,$V146-4,0)&amp;"")</f>
        <v>TANIOBIS Smelting GmbH &amp; Co. KG</v>
      </c>
      <c r="S146" s="165" t="str">
        <f t="shared" ca="1" si="20"/>
        <v>DE</v>
      </c>
      <c r="T146" s="165" t="str">
        <f ca="1">IF(B146="","",IF(ISERROR(MATCH($J146,SorP!$B$1:$B$6261,0)),"",INDIRECT("'SorP'!$A$"&amp;MATCH($S146&amp;$J146,SorP!C:C,0))))</f>
        <v>DE-BW</v>
      </c>
      <c r="U146" s="185"/>
      <c r="V146" s="209">
        <f>IF(C146="",NA(),IF(OR(C146="Smelter not listed",C146="Smelter not yet identified"),MATCH($B146&amp;$D146,'Smelter Look-up'!$J:$J,0),MATCH($B146&amp;$C146,'Smelter Look-up'!$J:$J,0)))</f>
        <v>406</v>
      </c>
      <c r="X146" s="210">
        <f t="shared" si="21"/>
        <v>0</v>
      </c>
      <c r="AB146" s="211" t="str">
        <f t="shared" si="22"/>
        <v>TantalumTANIOBIS Smelting GmbH &amp; Co. KG</v>
      </c>
    </row>
    <row r="147" spans="1:28" s="210" customFormat="1" ht="76.5">
      <c r="A147" s="165"/>
      <c r="B147" s="166" t="s">
        <v>1089</v>
      </c>
      <c r="C147" s="170" t="s">
        <v>1661</v>
      </c>
      <c r="D147" s="213"/>
      <c r="E147" s="166" t="s">
        <v>15927</v>
      </c>
      <c r="F147" s="166" t="s">
        <v>734</v>
      </c>
      <c r="G147" s="166" t="s">
        <v>12764</v>
      </c>
      <c r="H147" s="167">
        <v>0</v>
      </c>
      <c r="I147" s="168" t="s">
        <v>1552</v>
      </c>
      <c r="J147" s="168" t="s">
        <v>6872</v>
      </c>
      <c r="K147" s="207"/>
      <c r="L147" s="207"/>
      <c r="M147" s="207"/>
      <c r="N147" s="207"/>
      <c r="O147" s="207"/>
      <c r="P147" s="169"/>
      <c r="Q147" s="208"/>
      <c r="R147" s="166" t="str">
        <f ca="1">IF(ISERROR($V147),"",OFFSET('Smelter Look-up'!$C$4,$V147-4,0)&amp;"")</f>
        <v>Ulba Metallurgical Plant JSC</v>
      </c>
      <c r="S147" s="165" t="str">
        <f t="shared" ca="1" si="20"/>
        <v>KZ</v>
      </c>
      <c r="T147" s="165" t="str">
        <f ca="1">IF(B147="","",IF(ISERROR(MATCH($J147,SorP!$B$1:$B$6261,0)),"",INDIRECT("'SorP'!$A$"&amp;MATCH($S147&amp;$J147,SorP!C:C,0))))</f>
        <v>KZ-35</v>
      </c>
      <c r="U147" s="185"/>
      <c r="V147" s="209">
        <f>IF(C147="",NA(),IF(OR(C147="Smelter not listed",C147="Smelter not yet identified"),MATCH($B147&amp;$D147,'Smelter Look-up'!$J:$J,0),MATCH($B147&amp;$C147,'Smelter Look-up'!$J:$J,0)))</f>
        <v>409</v>
      </c>
      <c r="X147" s="210">
        <f t="shared" si="21"/>
        <v>0</v>
      </c>
      <c r="AB147" s="211" t="str">
        <f t="shared" si="22"/>
        <v>TantalumUlba Metallurgical Plant JSC</v>
      </c>
    </row>
    <row r="148" spans="1:28" s="210" customFormat="1" ht="89.25">
      <c r="A148" s="165"/>
      <c r="B148" s="166" t="s">
        <v>1089</v>
      </c>
      <c r="C148" s="170" t="s">
        <v>14518</v>
      </c>
      <c r="D148" s="213"/>
      <c r="E148" s="166" t="s">
        <v>15912</v>
      </c>
      <c r="F148" s="166" t="s">
        <v>721</v>
      </c>
      <c r="G148" s="166" t="s">
        <v>12764</v>
      </c>
      <c r="H148" s="167">
        <v>0</v>
      </c>
      <c r="I148" s="168" t="s">
        <v>1642</v>
      </c>
      <c r="J148" s="168" t="s">
        <v>13122</v>
      </c>
      <c r="K148" s="207"/>
      <c r="L148" s="207"/>
      <c r="M148" s="207"/>
      <c r="N148" s="207"/>
      <c r="O148" s="207"/>
      <c r="P148" s="169"/>
      <c r="Q148" s="208"/>
      <c r="R148" s="166" t="str">
        <f ca="1">IF(ISERROR($V148),"",OFFSET('Smelter Look-up'!$C$4,$V148-4,0)&amp;"")</f>
        <v>XIMEI RESOURCES (GUANGDONG) LIMITED</v>
      </c>
      <c r="S148" s="165" t="str">
        <f t="shared" ca="1" si="20"/>
        <v>CN</v>
      </c>
      <c r="T148" s="165" t="str">
        <f ca="1">IF(B148="","",IF(ISERROR(MATCH($J148,SorP!$B$1:$B$6261,0)),"",INDIRECT("'SorP'!$A$"&amp;MATCH($S148&amp;$J148,SorP!C:C,0))))</f>
        <v>CN-GD</v>
      </c>
      <c r="U148" s="185"/>
      <c r="V148" s="209">
        <f>IF(C148="",NA(),IF(OR(C148="Smelter not listed",C148="Smelter not yet identified"),MATCH($B148&amp;$D148,'Smelter Look-up'!$J:$J,0),MATCH($B148&amp;$C148,'Smelter Look-up'!$J:$J,0)))</f>
        <v>410</v>
      </c>
      <c r="X148" s="210">
        <f t="shared" si="21"/>
        <v>0</v>
      </c>
      <c r="AB148" s="211" t="str">
        <f t="shared" si="22"/>
        <v>TantalumXIMEI RESOURCES (GUANGDONG) LIMITED</v>
      </c>
    </row>
    <row r="149" spans="1:28" s="210" customFormat="1" ht="89.25">
      <c r="A149" s="165"/>
      <c r="B149" s="166" t="s">
        <v>1089</v>
      </c>
      <c r="C149" s="170" t="s">
        <v>12783</v>
      </c>
      <c r="D149" s="213"/>
      <c r="E149" s="166" t="s">
        <v>15912</v>
      </c>
      <c r="F149" s="166" t="s">
        <v>730</v>
      </c>
      <c r="G149" s="166" t="s">
        <v>12764</v>
      </c>
      <c r="H149" s="167">
        <v>0</v>
      </c>
      <c r="I149" s="168" t="s">
        <v>1655</v>
      </c>
      <c r="J149" s="168" t="s">
        <v>13121</v>
      </c>
      <c r="K149" s="207"/>
      <c r="L149" s="207"/>
      <c r="M149" s="207"/>
      <c r="N149" s="207"/>
      <c r="O149" s="207"/>
      <c r="P149" s="169"/>
      <c r="Q149" s="208"/>
      <c r="R149" s="166" t="str">
        <f ca="1">IF(ISERROR($V149),"",OFFSET('Smelter Look-up'!$C$4,$V149-4,0)&amp;"")</f>
        <v>Yanling Jincheng Tantalum &amp; Niobium Co., Ltd.</v>
      </c>
      <c r="S149" s="165" t="str">
        <f t="shared" ca="1" si="20"/>
        <v>CN</v>
      </c>
      <c r="T149" s="165" t="str">
        <f ca="1">IF(B149="","",IF(ISERROR(MATCH($J149,SorP!$B$1:$B$6261,0)),"",INDIRECT("'SorP'!$A$"&amp;MATCH($S149&amp;$J149,SorP!C:C,0))))</f>
        <v>CN-HN</v>
      </c>
      <c r="U149" s="185"/>
      <c r="V149" s="209">
        <f>IF(C149="",NA(),IF(OR(C149="Smelter not listed",C149="Smelter not yet identified"),MATCH($B149&amp;$D149,'Smelter Look-up'!$J:$J,0),MATCH($B149&amp;$C149,'Smelter Look-up'!$J:$J,0)))</f>
        <v>412</v>
      </c>
      <c r="X149" s="210">
        <f t="shared" si="21"/>
        <v>0</v>
      </c>
      <c r="AB149" s="211" t="str">
        <f t="shared" si="22"/>
        <v>TantalumYanling Jincheng Tantalum &amp; Niobium Co., Ltd.</v>
      </c>
    </row>
    <row r="150" spans="1:28" s="210" customFormat="1" ht="114.75">
      <c r="A150" s="165"/>
      <c r="B150" s="166" t="s">
        <v>1088</v>
      </c>
      <c r="C150" s="170" t="s">
        <v>2046</v>
      </c>
      <c r="D150" s="213"/>
      <c r="E150" s="166" t="s">
        <v>15963</v>
      </c>
      <c r="F150" s="166" t="s">
        <v>2047</v>
      </c>
      <c r="G150" s="166" t="s">
        <v>12764</v>
      </c>
      <c r="H150" s="167">
        <v>0</v>
      </c>
      <c r="I150" s="168" t="s">
        <v>1726</v>
      </c>
      <c r="J150" s="168" t="s">
        <v>11686</v>
      </c>
      <c r="K150" s="207"/>
      <c r="L150" s="207"/>
      <c r="M150" s="207"/>
      <c r="N150" s="207"/>
      <c r="O150" s="207"/>
      <c r="P150" s="169"/>
      <c r="Q150" s="208"/>
      <c r="R150" s="166" t="str">
        <f ca="1">IF(ISERROR($V150),"",OFFSET('Smelter Look-up'!$C$4,$V150-4,0)&amp;"")</f>
        <v>An Vinh Joint Stock Mineral Processing Company</v>
      </c>
      <c r="S150" s="165" t="str">
        <f t="shared" ca="1" si="20"/>
        <v>Unknown</v>
      </c>
      <c r="T150" s="165" t="e">
        <f ca="1">IF(B150="","",IF(ISERROR(MATCH($J150,SorP!$B$1:$B$6261,0)),"",INDIRECT("'SorP'!$A$"&amp;MATCH($S150&amp;$J150,SorP!C:C,0))))</f>
        <v>#N/A</v>
      </c>
      <c r="U150" s="185"/>
      <c r="V150" s="209">
        <f>IF(C150="",NA(),IF(OR(C150="Smelter not listed",C150="Smelter not yet identified"),MATCH($B150&amp;$D150,'Smelter Look-up'!$J:$J,0),MATCH($B150&amp;$C150,'Smelter Look-up'!$J:$J,0)))</f>
        <v>422</v>
      </c>
      <c r="X150" s="210">
        <f t="shared" si="21"/>
        <v>0</v>
      </c>
      <c r="AB150" s="211" t="str">
        <f t="shared" si="22"/>
        <v>TinAn Vinh Joint Stock Mineral Processing Company</v>
      </c>
    </row>
    <row r="151" spans="1:28" s="210" customFormat="1" ht="38.25">
      <c r="A151" s="165"/>
      <c r="B151" s="166" t="s">
        <v>1088</v>
      </c>
      <c r="C151" s="170" t="s">
        <v>14898</v>
      </c>
      <c r="D151" s="213"/>
      <c r="E151" s="166" t="s">
        <v>15921</v>
      </c>
      <c r="F151" s="166" t="s">
        <v>1728</v>
      </c>
      <c r="G151" s="166" t="s">
        <v>12764</v>
      </c>
      <c r="H151" s="167">
        <v>0</v>
      </c>
      <c r="I151" s="168" t="s">
        <v>1729</v>
      </c>
      <c r="J151" s="168" t="s">
        <v>3031</v>
      </c>
      <c r="K151" s="207"/>
      <c r="L151" s="207"/>
      <c r="M151" s="207"/>
      <c r="N151" s="207"/>
      <c r="O151" s="207"/>
      <c r="P151" s="169"/>
      <c r="Q151" s="208"/>
      <c r="R151" s="166" t="str">
        <f ca="1">IF(ISERROR($V151),"",OFFSET('Smelter Look-up'!$C$4,$V151-4,0)&amp;"")</f>
        <v>Aurubis Beerse</v>
      </c>
      <c r="S151" s="165" t="str">
        <f t="shared" ca="1" si="20"/>
        <v>BE</v>
      </c>
      <c r="T151" s="165" t="str">
        <f ca="1">IF(B151="","",IF(ISERROR(MATCH($J151,SorP!$B$1:$B$6261,0)),"",INDIRECT("'SorP'!$A$"&amp;MATCH($S151&amp;$J151,SorP!C:C,0))))</f>
        <v>BE-VAN</v>
      </c>
      <c r="U151" s="185"/>
      <c r="V151" s="209">
        <f>IF(C151="",NA(),IF(OR(C151="Smelter not listed",C151="Smelter not yet identified"),MATCH($B151&amp;$D151,'Smelter Look-up'!$J:$J,0),MATCH($B151&amp;$C151,'Smelter Look-up'!$J:$J,0)))</f>
        <v>423</v>
      </c>
      <c r="X151" s="210">
        <f t="shared" si="21"/>
        <v>0</v>
      </c>
      <c r="AB151" s="211" t="str">
        <f t="shared" si="22"/>
        <v>TinAurubis Beerse</v>
      </c>
    </row>
    <row r="152" spans="1:28" s="210" customFormat="1" ht="38.25">
      <c r="A152" s="165"/>
      <c r="B152" s="166" t="s">
        <v>1088</v>
      </c>
      <c r="C152" s="170" t="s">
        <v>14899</v>
      </c>
      <c r="D152" s="213"/>
      <c r="E152" s="166" t="s">
        <v>15950</v>
      </c>
      <c r="F152" s="166" t="s">
        <v>1730</v>
      </c>
      <c r="G152" s="166" t="s">
        <v>12764</v>
      </c>
      <c r="H152" s="167">
        <v>0</v>
      </c>
      <c r="I152" s="168" t="s">
        <v>1731</v>
      </c>
      <c r="J152" s="168" t="s">
        <v>11963</v>
      </c>
      <c r="K152" s="207"/>
      <c r="L152" s="207"/>
      <c r="M152" s="207"/>
      <c r="N152" s="207"/>
      <c r="O152" s="207"/>
      <c r="P152" s="169"/>
      <c r="Q152" s="208"/>
      <c r="R152" s="166" t="str">
        <f ca="1">IF(ISERROR($V152),"",OFFSET('Smelter Look-up'!$C$4,$V152-4,0)&amp;"")</f>
        <v>Aurubis Berango</v>
      </c>
      <c r="S152" s="165" t="str">
        <f t="shared" ca="1" si="20"/>
        <v>ES</v>
      </c>
      <c r="T152" s="165" t="str">
        <f ca="1">IF(B152="","",IF(ISERROR(MATCH($J152,SorP!$B$1:$B$6261,0)),"",INDIRECT("'SorP'!$A$"&amp;MATCH($S152&amp;$J152,SorP!C:C,0))))</f>
        <v>ES-BI</v>
      </c>
      <c r="U152" s="185"/>
      <c r="V152" s="209">
        <f>IF(C152="",NA(),IF(OR(C152="Smelter not listed",C152="Smelter not yet identified"),MATCH($B152&amp;$D152,'Smelter Look-up'!$J:$J,0),MATCH($B152&amp;$C152,'Smelter Look-up'!$J:$J,0)))</f>
        <v>425</v>
      </c>
      <c r="X152" s="210">
        <f t="shared" si="21"/>
        <v>0</v>
      </c>
      <c r="AB152" s="211" t="str">
        <f t="shared" si="22"/>
        <v>TinAurubis Berango</v>
      </c>
    </row>
    <row r="153" spans="1:28" s="210" customFormat="1" ht="102">
      <c r="A153" s="165"/>
      <c r="B153" s="166" t="s">
        <v>1088</v>
      </c>
      <c r="C153" s="170" t="s">
        <v>2228</v>
      </c>
      <c r="D153" s="213"/>
      <c r="E153" s="166" t="s">
        <v>15912</v>
      </c>
      <c r="F153" s="166" t="s">
        <v>2175</v>
      </c>
      <c r="G153" s="166" t="s">
        <v>12764</v>
      </c>
      <c r="H153" s="167">
        <v>0</v>
      </c>
      <c r="I153" s="168" t="s">
        <v>1693</v>
      </c>
      <c r="J153" s="168" t="s">
        <v>13121</v>
      </c>
      <c r="K153" s="207"/>
      <c r="L153" s="207"/>
      <c r="M153" s="207"/>
      <c r="N153" s="207"/>
      <c r="O153" s="207"/>
      <c r="P153" s="169"/>
      <c r="Q153" s="208"/>
      <c r="R153" s="166" t="str">
        <f ca="1">IF(ISERROR($V153),"",OFFSET('Smelter Look-up'!$C$4,$V153-4,0)&amp;"")</f>
        <v>Chenzhou Yunxiang Mining and Metallurgy Co., Ltd.</v>
      </c>
      <c r="S153" s="165" t="str">
        <f t="shared" ca="1" si="20"/>
        <v>CN</v>
      </c>
      <c r="T153" s="165" t="str">
        <f ca="1">IF(B153="","",IF(ISERROR(MATCH($J153,SorP!$B$1:$B$6261,0)),"",INDIRECT("'SorP'!$A$"&amp;MATCH($S153&amp;$J153,SorP!C:C,0))))</f>
        <v>CN-HN</v>
      </c>
      <c r="U153" s="185"/>
      <c r="V153" s="209">
        <f>IF(C153="",NA(),IF(OR(C153="Smelter not listed",C153="Smelter not yet identified"),MATCH($B153&amp;$D153,'Smelter Look-up'!$J:$J,0),MATCH($B153&amp;$C153,'Smelter Look-up'!$J:$J,0)))</f>
        <v>428</v>
      </c>
      <c r="X153" s="210">
        <f t="shared" si="21"/>
        <v>0</v>
      </c>
      <c r="AB153" s="211" t="str">
        <f t="shared" si="22"/>
        <v>TinChenzhou Yunxiang Mining and Metallurgy Co., Ltd.</v>
      </c>
    </row>
    <row r="154" spans="1:28" s="210" customFormat="1" ht="76.5">
      <c r="A154" s="165"/>
      <c r="B154" s="166" t="s">
        <v>1088</v>
      </c>
      <c r="C154" s="170" t="s">
        <v>12469</v>
      </c>
      <c r="D154" s="213"/>
      <c r="E154" s="166" t="s">
        <v>15912</v>
      </c>
      <c r="F154" s="166" t="s">
        <v>12470</v>
      </c>
      <c r="G154" s="166" t="s">
        <v>12764</v>
      </c>
      <c r="H154" s="167">
        <v>0</v>
      </c>
      <c r="I154" s="168" t="s">
        <v>12484</v>
      </c>
      <c r="J154" s="168" t="s">
        <v>13100</v>
      </c>
      <c r="K154" s="207"/>
      <c r="L154" s="207"/>
      <c r="M154" s="207"/>
      <c r="N154" s="207"/>
      <c r="O154" s="207"/>
      <c r="P154" s="169"/>
      <c r="Q154" s="208"/>
      <c r="R154" s="166" t="str">
        <f ca="1">IF(ISERROR($V154),"",OFFSET('Smelter Look-up'!$C$4,$V154-4,0)&amp;"")</f>
        <v>Chifeng Dajingzi Tin Industry Co., Ltd.</v>
      </c>
      <c r="S154" s="165" t="str">
        <f t="shared" ca="1" si="20"/>
        <v>CN</v>
      </c>
      <c r="T154" s="165" t="str">
        <f ca="1">IF(B154="","",IF(ISERROR(MATCH($J154,SorP!$B$1:$B$6261,0)),"",INDIRECT("'SorP'!$A$"&amp;MATCH($S154&amp;$J154,SorP!C:C,0))))</f>
        <v>CN-NM</v>
      </c>
      <c r="U154" s="185"/>
      <c r="V154" s="209">
        <f>IF(C154="",NA(),IF(OR(C154="Smelter not listed",C154="Smelter not yet identified"),MATCH($B154&amp;$D154,'Smelter Look-up'!$J:$J,0),MATCH($B154&amp;$C154,'Smelter Look-up'!$J:$J,0)))</f>
        <v>429</v>
      </c>
      <c r="X154" s="210">
        <f t="shared" si="21"/>
        <v>0</v>
      </c>
      <c r="AB154" s="211" t="str">
        <f t="shared" si="22"/>
        <v>TinChifeng Dajingzi Tin Industry Co., Ltd.</v>
      </c>
    </row>
    <row r="155" spans="1:28" s="210" customFormat="1" ht="51">
      <c r="A155" s="165"/>
      <c r="B155" s="166" t="s">
        <v>1088</v>
      </c>
      <c r="C155" s="170" t="s">
        <v>1281</v>
      </c>
      <c r="D155" s="213"/>
      <c r="E155" s="166" t="s">
        <v>15912</v>
      </c>
      <c r="F155" s="166" t="s">
        <v>742</v>
      </c>
      <c r="G155" s="166" t="s">
        <v>12764</v>
      </c>
      <c r="H155" s="167">
        <v>0</v>
      </c>
      <c r="I155" s="168" t="s">
        <v>1694</v>
      </c>
      <c r="J155" s="168" t="s">
        <v>13101</v>
      </c>
      <c r="K155" s="207"/>
      <c r="L155" s="207"/>
      <c r="M155" s="207"/>
      <c r="N155" s="207"/>
      <c r="O155" s="207"/>
      <c r="P155" s="169"/>
      <c r="Q155" s="208"/>
      <c r="R155" s="166" t="str">
        <f ca="1">IF(ISERROR($V155),"",OFFSET('Smelter Look-up'!$C$4,$V155-4,0)&amp;"")</f>
        <v>China Tin Group Co., Ltd.</v>
      </c>
      <c r="S155" s="165" t="str">
        <f t="shared" ca="1" si="20"/>
        <v>CN</v>
      </c>
      <c r="T155" s="165" t="str">
        <f ca="1">IF(B155="","",IF(ISERROR(MATCH($J155,SorP!$B$1:$B$6261,0)),"",INDIRECT("'SorP'!$A$"&amp;MATCH($S155&amp;$J155,SorP!C:C,0))))</f>
        <v>CN-GX</v>
      </c>
      <c r="U155" s="185"/>
      <c r="V155" s="209">
        <f>IF(C155="",NA(),IF(OR(C155="Smelter not listed",C155="Smelter not yet identified"),MATCH($B155&amp;$D155,'Smelter Look-up'!$J:$J,0),MATCH($B155&amp;$C155,'Smelter Look-up'!$J:$J,0)))</f>
        <v>431</v>
      </c>
      <c r="X155" s="210">
        <f t="shared" si="21"/>
        <v>0</v>
      </c>
      <c r="AB155" s="211" t="str">
        <f t="shared" si="22"/>
        <v>TinChina Tin Group Co., Ltd.</v>
      </c>
    </row>
    <row r="156" spans="1:28" s="210" customFormat="1" ht="153">
      <c r="A156" s="165"/>
      <c r="B156" s="166" t="s">
        <v>1088</v>
      </c>
      <c r="C156" s="170" t="s">
        <v>14525</v>
      </c>
      <c r="D156" s="213"/>
      <c r="E156" s="166" t="s">
        <v>15898</v>
      </c>
      <c r="F156" s="166" t="s">
        <v>14526</v>
      </c>
      <c r="G156" s="166" t="s">
        <v>12764</v>
      </c>
      <c r="H156" s="167">
        <v>0</v>
      </c>
      <c r="I156" s="168" t="s">
        <v>14553</v>
      </c>
      <c r="J156" s="168" t="s">
        <v>3339</v>
      </c>
      <c r="K156" s="207"/>
      <c r="L156" s="207"/>
      <c r="M156" s="207"/>
      <c r="N156" s="207"/>
      <c r="O156" s="207"/>
      <c r="P156" s="169"/>
      <c r="Q156" s="208"/>
      <c r="R156" s="166" t="str">
        <f ca="1">IF(ISERROR($V156),"",OFFSET('Smelter Look-up'!$C$4,$V156-4,0)&amp;"")</f>
        <v>CRM Fundicao De Metais E Comercio De Equipamentos Eletronicos Do Brasil Ltda</v>
      </c>
      <c r="S156" s="165" t="str">
        <f t="shared" ca="1" si="20"/>
        <v>BR</v>
      </c>
      <c r="T156" s="165" t="str">
        <f ca="1">IF(B156="","",IF(ISERROR(MATCH($J156,SorP!$B$1:$B$6261,0)),"",INDIRECT("'SorP'!$A$"&amp;MATCH($S156&amp;$J156,SorP!C:C,0))))</f>
        <v>BR-SC</v>
      </c>
      <c r="U156" s="185"/>
      <c r="V156" s="209">
        <f>IF(C156="",NA(),IF(OR(C156="Smelter not listed",C156="Smelter not yet identified"),MATCH($B156&amp;$D156,'Smelter Look-up'!$J:$J,0),MATCH($B156&amp;$C156,'Smelter Look-up'!$J:$J,0)))</f>
        <v>439</v>
      </c>
      <c r="X156" s="210">
        <f t="shared" si="21"/>
        <v>0</v>
      </c>
      <c r="AB156" s="211" t="str">
        <f t="shared" si="22"/>
        <v>TinCRM Fundicao De Metais E Comercio De Equipamentos Eletronicos Do Brasil Ltda</v>
      </c>
    </row>
    <row r="157" spans="1:28" s="210" customFormat="1" ht="38.25">
      <c r="A157" s="165"/>
      <c r="B157" s="166" t="s">
        <v>1088</v>
      </c>
      <c r="C157" s="170" t="s">
        <v>14528</v>
      </c>
      <c r="D157" s="213"/>
      <c r="E157" s="166" t="s">
        <v>15950</v>
      </c>
      <c r="F157" s="166" t="s">
        <v>14529</v>
      </c>
      <c r="G157" s="166" t="s">
        <v>12764</v>
      </c>
      <c r="H157" s="167">
        <v>0</v>
      </c>
      <c r="I157" s="168" t="s">
        <v>3527</v>
      </c>
      <c r="J157" s="168" t="s">
        <v>3527</v>
      </c>
      <c r="K157" s="207"/>
      <c r="L157" s="207"/>
      <c r="M157" s="207"/>
      <c r="N157" s="207"/>
      <c r="O157" s="207"/>
      <c r="P157" s="169"/>
      <c r="Q157" s="208"/>
      <c r="R157" s="166" t="str">
        <f ca="1">IF(ISERROR($V157),"",OFFSET('Smelter Look-up'!$C$4,$V157-4,0)&amp;"")</f>
        <v>CRM Synergies EMEA, S.L.U.</v>
      </c>
      <c r="S157" s="165" t="str">
        <f t="shared" ca="1" si="20"/>
        <v>ES</v>
      </c>
      <c r="T157" s="165" t="str">
        <f ca="1">IF(B157="","",IF(ISERROR(MATCH($J157,SorP!$B$1:$B$6261,0)),"",INDIRECT("'SorP'!$A$"&amp;MATCH($S157&amp;$J157,SorP!C:C,0))))</f>
        <v>ES-TO</v>
      </c>
      <c r="U157" s="185"/>
      <c r="V157" s="209">
        <f>IF(C157="",NA(),IF(OR(C157="Smelter not listed",C157="Smelter not yet identified"),MATCH($B157&amp;$D157,'Smelter Look-up'!$J:$J,0),MATCH($B157&amp;$C157,'Smelter Look-up'!$J:$J,0)))</f>
        <v>441</v>
      </c>
      <c r="X157" s="210">
        <f t="shared" si="21"/>
        <v>0</v>
      </c>
      <c r="AB157" s="211" t="str">
        <f t="shared" si="22"/>
        <v>TinCRM Synergies</v>
      </c>
    </row>
    <row r="158" spans="1:28" s="210" customFormat="1" ht="25.5">
      <c r="A158" s="165"/>
      <c r="B158" s="166" t="s">
        <v>1088</v>
      </c>
      <c r="C158" s="170" t="s">
        <v>15451</v>
      </c>
      <c r="D158" s="213"/>
      <c r="E158" s="166" t="s">
        <v>15940</v>
      </c>
      <c r="F158" s="166" t="s">
        <v>15452</v>
      </c>
      <c r="G158" s="166" t="s">
        <v>12764</v>
      </c>
      <c r="H158" s="167">
        <v>0</v>
      </c>
      <c r="I158" s="168" t="s">
        <v>1686</v>
      </c>
      <c r="J158" s="168" t="s">
        <v>12398</v>
      </c>
      <c r="K158" s="207"/>
      <c r="L158" s="207"/>
      <c r="M158" s="207"/>
      <c r="N158" s="207"/>
      <c r="O158" s="207"/>
      <c r="P158" s="169"/>
      <c r="Q158" s="208"/>
      <c r="R158" s="166" t="str">
        <f ca="1">IF(ISERROR($V158),"",OFFSET('Smelter Look-up'!$C$4,$V158-4,0)&amp;"")</f>
        <v>CV Ayi Jaya</v>
      </c>
      <c r="S158" s="165" t="str">
        <f t="shared" ca="1" si="20"/>
        <v>ID</v>
      </c>
      <c r="T158" s="165" t="str">
        <f ca="1">IF(B158="","",IF(ISERROR(MATCH($J158,SorP!$B$1:$B$6261,0)),"",INDIRECT("'SorP'!$A$"&amp;MATCH($S158&amp;$J158,SorP!C:C,0))))</f>
        <v>ID-BB</v>
      </c>
      <c r="U158" s="185"/>
      <c r="V158" s="209">
        <f>IF(C158="",NA(),IF(OR(C158="Smelter not listed",C158="Smelter not yet identified"),MATCH($B158&amp;$D158,'Smelter Look-up'!$J:$J,0),MATCH($B158&amp;$C158,'Smelter Look-up'!$J:$J,0)))</f>
        <v>443</v>
      </c>
      <c r="X158" s="210">
        <f t="shared" si="21"/>
        <v>0</v>
      </c>
      <c r="AB158" s="211" t="str">
        <f t="shared" si="22"/>
        <v>TinCV Ayi Jaya</v>
      </c>
    </row>
    <row r="159" spans="1:28" s="210" customFormat="1" ht="51">
      <c r="A159" s="165"/>
      <c r="B159" s="166" t="s">
        <v>1088</v>
      </c>
      <c r="C159" s="170" t="s">
        <v>15964</v>
      </c>
      <c r="D159" s="213"/>
      <c r="E159" s="166" t="s">
        <v>15940</v>
      </c>
      <c r="F159" s="166" t="s">
        <v>15965</v>
      </c>
      <c r="G159" s="166" t="s">
        <v>12764</v>
      </c>
      <c r="H159" s="167">
        <v>0</v>
      </c>
      <c r="I159" s="168" t="s">
        <v>14554</v>
      </c>
      <c r="J159" s="168" t="s">
        <v>12398</v>
      </c>
      <c r="K159" s="207"/>
      <c r="L159" s="207"/>
      <c r="M159" s="207"/>
      <c r="N159" s="207"/>
      <c r="O159" s="207"/>
      <c r="P159" s="169"/>
      <c r="Q159" s="208"/>
      <c r="R159" s="166" t="str">
        <f ca="1">IF(ISERROR($V159),"",OFFSET('Smelter Look-up'!$C$4,$V159-4,0)&amp;"")</f>
        <v/>
      </c>
      <c r="S159" s="165" t="str">
        <f t="shared" ca="1" si="20"/>
        <v>ID</v>
      </c>
      <c r="T159" s="165" t="str">
        <f ca="1">IF(B159="","",IF(ISERROR(MATCH($J159,SorP!$B$1:$B$6261,0)),"",INDIRECT("'SorP'!$A$"&amp;MATCH($S159&amp;$J159,SorP!C:C,0))))</f>
        <v>ID-BB</v>
      </c>
      <c r="U159" s="185"/>
      <c r="V159" s="209" t="e">
        <f>IF(C159="",NA(),IF(OR(C159="Smelter not listed",C159="Smelter not yet identified"),MATCH($B159&amp;$D159,'Smelter Look-up'!$J:$J,0),MATCH($B159&amp;$C159,'Smelter Look-up'!$J:$J,0)))</f>
        <v>#N/A</v>
      </c>
      <c r="X159" s="210">
        <f t="shared" si="21"/>
        <v>0</v>
      </c>
      <c r="AB159" s="211" t="str">
        <f t="shared" si="22"/>
        <v>TinCV Venus Inti Perkasa</v>
      </c>
    </row>
    <row r="160" spans="1:28" s="210" customFormat="1" ht="102">
      <c r="A160" s="165"/>
      <c r="B160" s="166" t="s">
        <v>1088</v>
      </c>
      <c r="C160" s="170" t="s">
        <v>13284</v>
      </c>
      <c r="D160" s="213"/>
      <c r="E160" s="166" t="s">
        <v>15912</v>
      </c>
      <c r="F160" s="166" t="s">
        <v>13285</v>
      </c>
      <c r="G160" s="166" t="s">
        <v>12764</v>
      </c>
      <c r="H160" s="167">
        <v>0</v>
      </c>
      <c r="I160" s="168" t="s">
        <v>13310</v>
      </c>
      <c r="J160" s="168" t="s">
        <v>13122</v>
      </c>
      <c r="K160" s="207"/>
      <c r="L160" s="207"/>
      <c r="M160" s="207"/>
      <c r="N160" s="207"/>
      <c r="O160" s="207"/>
      <c r="P160" s="169"/>
      <c r="Q160" s="208"/>
      <c r="R160" s="166" t="str">
        <f ca="1">IF(ISERROR($V160),"",OFFSET('Smelter Look-up'!$C$4,$V160-4,0)&amp;"")</f>
        <v>Dongguan CiEXPO Environmental Engineering Co., Ltd.</v>
      </c>
      <c r="S160" s="165" t="str">
        <f t="shared" ca="1" si="20"/>
        <v>CN</v>
      </c>
      <c r="T160" s="165" t="str">
        <f ca="1">IF(B160="","",IF(ISERROR(MATCH($J160,SorP!$B$1:$B$6261,0)),"",INDIRECT("'SorP'!$A$"&amp;MATCH($S160&amp;$J160,SorP!C:C,0))))</f>
        <v>CN-GD</v>
      </c>
      <c r="U160" s="185"/>
      <c r="V160" s="209">
        <f>IF(C160="",NA(),IF(OR(C160="Smelter not listed",C160="Smelter not yet identified"),MATCH($B160&amp;$D160,'Smelter Look-up'!$J:$J,0),MATCH($B160&amp;$C160,'Smelter Look-up'!$J:$J,0)))</f>
        <v>448</v>
      </c>
      <c r="X160" s="210">
        <f t="shared" si="21"/>
        <v>0</v>
      </c>
      <c r="AB160" s="211" t="str">
        <f t="shared" si="22"/>
        <v>TinDongguan CiEXPO Environmental Engineering Co., Ltd.</v>
      </c>
    </row>
    <row r="161" spans="1:28" s="210" customFormat="1" ht="20.25">
      <c r="A161" s="165"/>
      <c r="B161" s="166" t="s">
        <v>1088</v>
      </c>
      <c r="C161" s="170" t="s">
        <v>866</v>
      </c>
      <c r="D161" s="213"/>
      <c r="E161" s="166" t="s">
        <v>15895</v>
      </c>
      <c r="F161" s="166" t="s">
        <v>1362</v>
      </c>
      <c r="G161" s="166" t="s">
        <v>12764</v>
      </c>
      <c r="H161" s="167">
        <v>0</v>
      </c>
      <c r="I161" s="168" t="s">
        <v>1526</v>
      </c>
      <c r="J161" s="168" t="s">
        <v>1527</v>
      </c>
      <c r="K161" s="207"/>
      <c r="L161" s="207"/>
      <c r="M161" s="207"/>
      <c r="N161" s="207"/>
      <c r="O161" s="207"/>
      <c r="P161" s="169"/>
      <c r="Q161" s="208"/>
      <c r="R161" s="166" t="str">
        <f ca="1">IF(ISERROR($V161),"",OFFSET('Smelter Look-up'!$C$4,$V161-4,0)&amp;"")</f>
        <v>Dowa</v>
      </c>
      <c r="S161" s="165" t="str">
        <f t="shared" ca="1" si="20"/>
        <v>JP</v>
      </c>
      <c r="T161" s="165" t="str">
        <f ca="1">IF(B161="","",IF(ISERROR(MATCH($J161,SorP!$B$1:$B$6261,0)),"",INDIRECT("'SorP'!$A$"&amp;MATCH($S161&amp;$J161,SorP!C:C,0))))</f>
        <v>JP-05</v>
      </c>
      <c r="U161" s="185"/>
      <c r="V161" s="209">
        <f>IF(C161="",NA(),IF(OR(C161="Smelter not listed",C161="Smelter not yet identified"),MATCH($B161&amp;$D161,'Smelter Look-up'!$J:$J,0),MATCH($B161&amp;$C161,'Smelter Look-up'!$J:$J,0)))</f>
        <v>450</v>
      </c>
      <c r="X161" s="210">
        <f t="shared" si="21"/>
        <v>0</v>
      </c>
      <c r="AB161" s="211" t="str">
        <f t="shared" si="22"/>
        <v>TinDowa</v>
      </c>
    </row>
    <row r="162" spans="1:28" s="210" customFormat="1" ht="38.25">
      <c r="A162" s="165"/>
      <c r="B162" s="166" t="s">
        <v>1088</v>
      </c>
      <c r="C162" s="170" t="s">
        <v>15966</v>
      </c>
      <c r="D162" s="213"/>
      <c r="E162" s="166" t="s">
        <v>15967</v>
      </c>
      <c r="F162" s="166" t="s">
        <v>15968</v>
      </c>
      <c r="G162" s="166" t="s">
        <v>12764</v>
      </c>
      <c r="H162" s="167">
        <v>0</v>
      </c>
      <c r="I162" s="168" t="s">
        <v>7905</v>
      </c>
      <c r="J162" s="168" t="s">
        <v>7905</v>
      </c>
      <c r="K162" s="207"/>
      <c r="L162" s="207"/>
      <c r="M162" s="207"/>
      <c r="N162" s="207"/>
      <c r="O162" s="207"/>
      <c r="P162" s="169"/>
      <c r="Q162" s="208"/>
      <c r="R162" s="166" t="str">
        <f ca="1">IF(ISERROR($V162),"",OFFSET('Smelter Look-up'!$C$4,$V162-4,0)&amp;"")</f>
        <v/>
      </c>
      <c r="S162" s="165" t="str">
        <f t="shared" ca="1" si="20"/>
        <v>MM</v>
      </c>
      <c r="T162" s="165" t="str">
        <f ca="1">IF(B162="","",IF(ISERROR(MATCH($J162,SorP!$B$1:$B$6261,0)),"",INDIRECT("'SorP'!$A$"&amp;MATCH($S162&amp;$J162,SorP!C:C,0))))</f>
        <v>MM-06</v>
      </c>
      <c r="U162" s="185"/>
      <c r="V162" s="209" t="e">
        <f>IF(C162="",NA(),IF(OR(C162="Smelter not listed",C162="Smelter not yet identified"),MATCH($B162&amp;$D162,'Smelter Look-up'!$J:$J,0),MATCH($B162&amp;$C162,'Smelter Look-up'!$J:$J,0)))</f>
        <v>#N/A</v>
      </c>
      <c r="X162" s="210">
        <f t="shared" si="21"/>
        <v>0</v>
      </c>
      <c r="AB162" s="211" t="str">
        <f t="shared" si="22"/>
        <v>TinDS Myanmar</v>
      </c>
    </row>
    <row r="163" spans="1:28" s="210" customFormat="1" ht="191.25">
      <c r="A163" s="165"/>
      <c r="B163" s="166" t="s">
        <v>1088</v>
      </c>
      <c r="C163" s="170" t="s">
        <v>1721</v>
      </c>
      <c r="D163" s="213"/>
      <c r="E163" s="166" t="s">
        <v>15963</v>
      </c>
      <c r="F163" s="166" t="s">
        <v>1722</v>
      </c>
      <c r="G163" s="166" t="s">
        <v>12764</v>
      </c>
      <c r="H163" s="167">
        <v>0</v>
      </c>
      <c r="I163" s="168" t="s">
        <v>1723</v>
      </c>
      <c r="J163" s="168" t="s">
        <v>11735</v>
      </c>
      <c r="K163" s="207"/>
      <c r="L163" s="207"/>
      <c r="M163" s="207"/>
      <c r="N163" s="207"/>
      <c r="O163" s="207"/>
      <c r="P163" s="169"/>
      <c r="Q163" s="208"/>
      <c r="R163" s="166" t="str">
        <f ca="1">IF(ISERROR($V163),"",OFFSET('Smelter Look-up'!$C$4,$V163-4,0)&amp;"")</f>
        <v>Electro-Mechanical Facility of the Cao Bang Minerals &amp; Metallurgy Joint Stock Company</v>
      </c>
      <c r="S163" s="165" t="str">
        <f t="shared" ca="1" si="20"/>
        <v>Unknown</v>
      </c>
      <c r="T163" s="165" t="e">
        <f ca="1">IF(B163="","",IF(ISERROR(MATCH($J163,SorP!$B$1:$B$6261,0)),"",INDIRECT("'SorP'!$A$"&amp;MATCH($S163&amp;$J163,SorP!C:C,0))))</f>
        <v>#N/A</v>
      </c>
      <c r="U163" s="185"/>
      <c r="V163" s="209">
        <f>IF(C163="",NA(),IF(OR(C163="Smelter not listed",C163="Smelter not yet identified"),MATCH($B163&amp;$D163,'Smelter Look-up'!$J:$J,0),MATCH($B163&amp;$C163,'Smelter Look-up'!$J:$J,0)))</f>
        <v>452</v>
      </c>
      <c r="X163" s="210">
        <f t="shared" si="21"/>
        <v>0</v>
      </c>
      <c r="AB163" s="211" t="str">
        <f t="shared" si="22"/>
        <v>TinElectro-Mechanical Facility of the Cao Bang Minerals &amp; Metallurgy Joint Stock Company</v>
      </c>
    </row>
    <row r="164" spans="1:28" s="210" customFormat="1" ht="51">
      <c r="A164" s="165"/>
      <c r="B164" s="166" t="s">
        <v>1088</v>
      </c>
      <c r="C164" s="170" t="s">
        <v>11977</v>
      </c>
      <c r="D164" s="213"/>
      <c r="E164" s="166" t="s">
        <v>15898</v>
      </c>
      <c r="F164" s="166" t="s">
        <v>737</v>
      </c>
      <c r="G164" s="166" t="s">
        <v>12764</v>
      </c>
      <c r="H164" s="167">
        <v>0</v>
      </c>
      <c r="I164" s="168" t="s">
        <v>1685</v>
      </c>
      <c r="J164" s="168" t="s">
        <v>1689</v>
      </c>
      <c r="K164" s="207"/>
      <c r="L164" s="207"/>
      <c r="M164" s="207"/>
      <c r="N164" s="207"/>
      <c r="O164" s="207"/>
      <c r="P164" s="169"/>
      <c r="Q164" s="208"/>
      <c r="R164" s="166" t="str">
        <f ca="1">IF(ISERROR($V164),"",OFFSET('Smelter Look-up'!$C$4,$V164-4,0)&amp;"")</f>
        <v>Estanho de Rondonia S.A.</v>
      </c>
      <c r="S164" s="165" t="str">
        <f t="shared" ca="1" si="20"/>
        <v>BR</v>
      </c>
      <c r="T164" s="165" t="str">
        <f ca="1">IF(B164="","",IF(ISERROR(MATCH($J164,SorP!$B$1:$B$6261,0)),"",INDIRECT("'SorP'!$A$"&amp;MATCH($S164&amp;$J164,SorP!C:C,0))))</f>
        <v>BR-RO</v>
      </c>
      <c r="U164" s="185"/>
      <c r="V164" s="209">
        <f>IF(C164="",NA(),IF(OR(C164="Smelter not listed",C164="Smelter not yet identified"),MATCH($B164&amp;$D164,'Smelter Look-up'!$J:$J,0),MATCH($B164&amp;$C164,'Smelter Look-up'!$J:$J,0)))</f>
        <v>457</v>
      </c>
      <c r="X164" s="210">
        <f t="shared" si="21"/>
        <v>0</v>
      </c>
      <c r="AB164" s="211" t="str">
        <f t="shared" si="22"/>
        <v>TinEstanho de Rondonia S.A.</v>
      </c>
    </row>
    <row r="165" spans="1:28" s="210" customFormat="1" ht="102">
      <c r="A165" s="165"/>
      <c r="B165" s="166" t="s">
        <v>1088</v>
      </c>
      <c r="C165" s="170" t="s">
        <v>14531</v>
      </c>
      <c r="D165" s="213"/>
      <c r="E165" s="166" t="s">
        <v>15898</v>
      </c>
      <c r="F165" s="166" t="s">
        <v>14532</v>
      </c>
      <c r="G165" s="166" t="s">
        <v>12764</v>
      </c>
      <c r="H165" s="167">
        <v>0</v>
      </c>
      <c r="I165" s="168" t="s">
        <v>14555</v>
      </c>
      <c r="J165" s="168" t="s">
        <v>1610</v>
      </c>
      <c r="K165" s="207"/>
      <c r="L165" s="207"/>
      <c r="M165" s="207"/>
      <c r="N165" s="207"/>
      <c r="O165" s="207"/>
      <c r="P165" s="169"/>
      <c r="Q165" s="208"/>
      <c r="R165" s="166" t="str">
        <f ca="1">IF(ISERROR($V165),"",OFFSET('Smelter Look-up'!$C$4,$V165-4,0)&amp;"")</f>
        <v>Fabrica Auricchio Industria e Comercio Ltda.</v>
      </c>
      <c r="S165" s="165" t="str">
        <f t="shared" ca="1" si="20"/>
        <v>BR</v>
      </c>
      <c r="T165" s="165" t="str">
        <f ca="1">IF(B165="","",IF(ISERROR(MATCH($J165,SorP!$B$1:$B$6261,0)),"",INDIRECT("'SorP'!$A$"&amp;MATCH($S165&amp;$J165,SorP!C:C,0))))</f>
        <v>BR-SP</v>
      </c>
      <c r="U165" s="185"/>
      <c r="V165" s="209">
        <f>IF(C165="",NA(),IF(OR(C165="Smelter not listed",C165="Smelter not yet identified"),MATCH($B165&amp;$D165,'Smelter Look-up'!$J:$J,0),MATCH($B165&amp;$C165,'Smelter Look-up'!$J:$J,0)))</f>
        <v>461</v>
      </c>
      <c r="X165" s="210">
        <f t="shared" si="21"/>
        <v>0</v>
      </c>
      <c r="AB165" s="211" t="str">
        <f t="shared" si="22"/>
        <v>TinFabrica Auricchio Industria e Comercio Ltda.</v>
      </c>
    </row>
    <row r="166" spans="1:28" s="210" customFormat="1" ht="25.5">
      <c r="A166" s="165"/>
      <c r="B166" s="166" t="s">
        <v>1088</v>
      </c>
      <c r="C166" s="170" t="s">
        <v>778</v>
      </c>
      <c r="D166" s="213"/>
      <c r="E166" s="166" t="s">
        <v>15928</v>
      </c>
      <c r="F166" s="166" t="s">
        <v>738</v>
      </c>
      <c r="G166" s="166" t="s">
        <v>12764</v>
      </c>
      <c r="H166" s="167">
        <v>0</v>
      </c>
      <c r="I166" s="168" t="s">
        <v>1690</v>
      </c>
      <c r="J166" s="168" t="s">
        <v>9079</v>
      </c>
      <c r="K166" s="207"/>
      <c r="L166" s="207"/>
      <c r="M166" s="207"/>
      <c r="N166" s="207"/>
      <c r="O166" s="207"/>
      <c r="P166" s="169"/>
      <c r="Q166" s="208"/>
      <c r="R166" s="166" t="str">
        <f ca="1">IF(ISERROR($V166),"",OFFSET('Smelter Look-up'!$C$4,$V166-4,0)&amp;"")</f>
        <v>Fenix Metals</v>
      </c>
      <c r="S166" s="165" t="str">
        <f t="shared" ref="S166:S196" ca="1" si="23">IF(B166="","",IF(ISERROR(MATCH($E166,CL,0)),"Unknown",INDIRECT("'C'!$A$"&amp;MATCH($E166,CL,0)+1)))</f>
        <v>PL</v>
      </c>
      <c r="T166" s="165" t="str">
        <f ca="1">IF(B166="","",IF(ISERROR(MATCH($J166,SorP!$B$1:$B$6261,0)),"",INDIRECT("'SorP'!$A$"&amp;MATCH($S166&amp;$J166,SorP!C:C,0))))</f>
        <v>PL-18</v>
      </c>
      <c r="U166" s="185"/>
      <c r="V166" s="209">
        <f>IF(C166="",NA(),IF(OR(C166="Smelter not listed",C166="Smelter not yet identified"),MATCH($B166&amp;$D166,'Smelter Look-up'!$J:$J,0),MATCH($B166&amp;$C166,'Smelter Look-up'!$J:$J,0)))</f>
        <v>462</v>
      </c>
      <c r="X166" s="210">
        <f t="shared" ref="X166:X196" si="24">IF(AND(C166="Smelter not listed",OR(LEN(D166)=0,LEN(E166)=0)),1,0)</f>
        <v>0</v>
      </c>
      <c r="AB166" s="211" t="str">
        <f t="shared" ref="AB166:AB196" si="25">B166&amp;C166</f>
        <v>TinFenix Metals</v>
      </c>
    </row>
    <row r="167" spans="1:28" s="210" customFormat="1" ht="89.25">
      <c r="A167" s="165"/>
      <c r="B167" s="166" t="s">
        <v>1088</v>
      </c>
      <c r="C167" s="170" t="s">
        <v>13333</v>
      </c>
      <c r="D167" s="213"/>
      <c r="E167" s="166" t="s">
        <v>15912</v>
      </c>
      <c r="F167" s="166" t="s">
        <v>13287</v>
      </c>
      <c r="G167" s="166" t="s">
        <v>12764</v>
      </c>
      <c r="H167" s="167">
        <v>0</v>
      </c>
      <c r="I167" s="168" t="s">
        <v>2336</v>
      </c>
      <c r="J167" s="168" t="s">
        <v>13126</v>
      </c>
      <c r="K167" s="207"/>
      <c r="L167" s="207"/>
      <c r="M167" s="207"/>
      <c r="N167" s="207"/>
      <c r="O167" s="207"/>
      <c r="P167" s="169"/>
      <c r="Q167" s="208"/>
      <c r="R167" s="166" t="str">
        <f ca="1">IF(ISERROR($V167),"",OFFSET('Smelter Look-up'!$C$4,$V167-4,0)&amp;"")</f>
        <v>Gejiu City Fuxiang Industry and Trade Co., Ltd.</v>
      </c>
      <c r="S167" s="165" t="str">
        <f t="shared" ca="1" si="23"/>
        <v>CN</v>
      </c>
      <c r="T167" s="165" t="str">
        <f ca="1">IF(B167="","",IF(ISERROR(MATCH($J167,SorP!$B$1:$B$6261,0)),"",INDIRECT("'SorP'!$A$"&amp;MATCH($S167&amp;$J167,SorP!C:C,0))))</f>
        <v>CN-YN</v>
      </c>
      <c r="U167" s="185"/>
      <c r="V167" s="209">
        <f>IF(C167="",NA(),IF(OR(C167="Smelter not listed",C167="Smelter not yet identified"),MATCH($B167&amp;$D167,'Smelter Look-up'!$J:$J,0),MATCH($B167&amp;$C167,'Smelter Look-up'!$J:$J,0)))</f>
        <v>465</v>
      </c>
      <c r="X167" s="210">
        <f t="shared" si="24"/>
        <v>0</v>
      </c>
      <c r="AB167" s="211" t="str">
        <f t="shared" si="25"/>
        <v>TinGejiu City Fuxiang Industry and Trade Co., Ltd.</v>
      </c>
    </row>
    <row r="168" spans="1:28" s="210" customFormat="1" ht="89.25">
      <c r="A168" s="165"/>
      <c r="B168" s="166" t="s">
        <v>1088</v>
      </c>
      <c r="C168" s="170" t="s">
        <v>1377</v>
      </c>
      <c r="D168" s="213"/>
      <c r="E168" s="166" t="s">
        <v>15912</v>
      </c>
      <c r="F168" s="166" t="s">
        <v>741</v>
      </c>
      <c r="G168" s="166" t="s">
        <v>12764</v>
      </c>
      <c r="H168" s="167">
        <v>0</v>
      </c>
      <c r="I168" s="168" t="s">
        <v>2336</v>
      </c>
      <c r="J168" s="168" t="s">
        <v>13126</v>
      </c>
      <c r="K168" s="207"/>
      <c r="L168" s="207"/>
      <c r="M168" s="207"/>
      <c r="N168" s="207"/>
      <c r="O168" s="207"/>
      <c r="P168" s="169"/>
      <c r="Q168" s="208"/>
      <c r="R168" s="166" t="str">
        <f ca="1">IF(ISERROR($V168),"",OFFSET('Smelter Look-up'!$C$4,$V168-4,0)&amp;"")</f>
        <v>Gejiu Kai Meng Industry and Trade LLC</v>
      </c>
      <c r="S168" s="165" t="str">
        <f t="shared" ca="1" si="23"/>
        <v>CN</v>
      </c>
      <c r="T168" s="165" t="str">
        <f ca="1">IF(B168="","",IF(ISERROR(MATCH($J168,SorP!$B$1:$B$6261,0)),"",INDIRECT("'SorP'!$A$"&amp;MATCH($S168&amp;$J168,SorP!C:C,0))))</f>
        <v>CN-YN</v>
      </c>
      <c r="U168" s="185"/>
      <c r="V168" s="209">
        <f>IF(C168="",NA(),IF(OR(C168="Smelter not listed",C168="Smelter not yet identified"),MATCH($B168&amp;$D168,'Smelter Look-up'!$J:$J,0),MATCH($B168&amp;$C168,'Smelter Look-up'!$J:$J,0)))</f>
        <v>467</v>
      </c>
      <c r="X168" s="210">
        <f t="shared" si="24"/>
        <v>0</v>
      </c>
      <c r="AB168" s="211" t="str">
        <f t="shared" si="25"/>
        <v>TinGejiu Kai Meng Industry and Trade LLC</v>
      </c>
    </row>
    <row r="169" spans="1:28" s="210" customFormat="1" ht="89.25">
      <c r="A169" s="165"/>
      <c r="B169" s="166" t="s">
        <v>1088</v>
      </c>
      <c r="C169" s="170" t="s">
        <v>2053</v>
      </c>
      <c r="D169" s="213"/>
      <c r="E169" s="166" t="s">
        <v>15912</v>
      </c>
      <c r="F169" s="166" t="s">
        <v>739</v>
      </c>
      <c r="G169" s="166" t="s">
        <v>12764</v>
      </c>
      <c r="H169" s="167">
        <v>0</v>
      </c>
      <c r="I169" s="168" t="s">
        <v>2336</v>
      </c>
      <c r="J169" s="168" t="s">
        <v>13126</v>
      </c>
      <c r="K169" s="207"/>
      <c r="L169" s="207"/>
      <c r="M169" s="207"/>
      <c r="N169" s="207"/>
      <c r="O169" s="207"/>
      <c r="P169" s="169"/>
      <c r="Q169" s="208"/>
      <c r="R169" s="166" t="str">
        <f ca="1">IF(ISERROR($V169),"",OFFSET('Smelter Look-up'!$C$4,$V169-4,0)&amp;"")</f>
        <v>Gejiu Non-Ferrous Metal Processing Co., Ltd.</v>
      </c>
      <c r="S169" s="165" t="str">
        <f t="shared" ca="1" si="23"/>
        <v>CN</v>
      </c>
      <c r="T169" s="165" t="str">
        <f ca="1">IF(B169="","",IF(ISERROR(MATCH($J169,SorP!$B$1:$B$6261,0)),"",INDIRECT("'SorP'!$A$"&amp;MATCH($S169&amp;$J169,SorP!C:C,0))))</f>
        <v>CN-YN</v>
      </c>
      <c r="U169" s="185"/>
      <c r="V169" s="209">
        <f>IF(C169="",NA(),IF(OR(C169="Smelter not listed",C169="Smelter not yet identified"),MATCH($B169&amp;$D169,'Smelter Look-up'!$J:$J,0),MATCH($B169&amp;$C169,'Smelter Look-up'!$J:$J,0)))</f>
        <v>468</v>
      </c>
      <c r="X169" s="210">
        <f t="shared" si="24"/>
        <v>0</v>
      </c>
      <c r="AB169" s="211" t="str">
        <f t="shared" si="25"/>
        <v>TinGejiu Non-Ferrous Metal Processing Co., Ltd.</v>
      </c>
    </row>
    <row r="170" spans="1:28" s="210" customFormat="1" ht="89.25">
      <c r="A170" s="165"/>
      <c r="B170" s="166" t="s">
        <v>1088</v>
      </c>
      <c r="C170" s="170" t="s">
        <v>1714</v>
      </c>
      <c r="D170" s="213"/>
      <c r="E170" s="166" t="s">
        <v>15912</v>
      </c>
      <c r="F170" s="166" t="s">
        <v>1715</v>
      </c>
      <c r="G170" s="166" t="s">
        <v>12764</v>
      </c>
      <c r="H170" s="167">
        <v>0</v>
      </c>
      <c r="I170" s="168" t="s">
        <v>2336</v>
      </c>
      <c r="J170" s="168" t="s">
        <v>13126</v>
      </c>
      <c r="K170" s="207"/>
      <c r="L170" s="207"/>
      <c r="M170" s="207"/>
      <c r="N170" s="207"/>
      <c r="O170" s="207"/>
      <c r="P170" s="169"/>
      <c r="Q170" s="208"/>
      <c r="R170" s="166" t="str">
        <f ca="1">IF(ISERROR($V170),"",OFFSET('Smelter Look-up'!$C$4,$V170-4,0)&amp;"")</f>
        <v>Gejiu Yunxin Nonferrous Electrolysis Co., Ltd.</v>
      </c>
      <c r="S170" s="165" t="str">
        <f t="shared" ca="1" si="23"/>
        <v>CN</v>
      </c>
      <c r="T170" s="165" t="str">
        <f ca="1">IF(B170="","",IF(ISERROR(MATCH($J170,SorP!$B$1:$B$6261,0)),"",INDIRECT("'SorP'!$A$"&amp;MATCH($S170&amp;$J170,SorP!C:C,0))))</f>
        <v>CN-YN</v>
      </c>
      <c r="U170" s="185"/>
      <c r="V170" s="209">
        <f>IF(C170="",NA(),IF(OR(C170="Smelter not listed",C170="Smelter not yet identified"),MATCH($B170&amp;$D170,'Smelter Look-up'!$J:$J,0),MATCH($B170&amp;$C170,'Smelter Look-up'!$J:$J,0)))</f>
        <v>469</v>
      </c>
      <c r="X170" s="210">
        <f t="shared" si="24"/>
        <v>0</v>
      </c>
      <c r="AB170" s="211" t="str">
        <f t="shared" si="25"/>
        <v>TinGejiu Yunxin Nonferrous Electrolysis Co., Ltd.</v>
      </c>
    </row>
    <row r="171" spans="1:28" s="210" customFormat="1" ht="89.25">
      <c r="A171" s="165"/>
      <c r="B171" s="166" t="s">
        <v>1088</v>
      </c>
      <c r="C171" s="170" t="s">
        <v>1691</v>
      </c>
      <c r="D171" s="213"/>
      <c r="E171" s="166" t="s">
        <v>15912</v>
      </c>
      <c r="F171" s="166" t="s">
        <v>740</v>
      </c>
      <c r="G171" s="166" t="s">
        <v>12764</v>
      </c>
      <c r="H171" s="167">
        <v>0</v>
      </c>
      <c r="I171" s="168" t="s">
        <v>2336</v>
      </c>
      <c r="J171" s="168" t="s">
        <v>13126</v>
      </c>
      <c r="K171" s="207"/>
      <c r="L171" s="207"/>
      <c r="M171" s="207"/>
      <c r="N171" s="207"/>
      <c r="O171" s="207"/>
      <c r="P171" s="169"/>
      <c r="Q171" s="208"/>
      <c r="R171" s="166" t="str">
        <f ca="1">IF(ISERROR($V171),"",OFFSET('Smelter Look-up'!$C$4,$V171-4,0)&amp;"")</f>
        <v>Gejiu Zili Mining And Metallurgy Co., Ltd.</v>
      </c>
      <c r="S171" s="165" t="str">
        <f t="shared" ca="1" si="23"/>
        <v>CN</v>
      </c>
      <c r="T171" s="165" t="str">
        <f ca="1">IF(B171="","",IF(ISERROR(MATCH($J171,SorP!$B$1:$B$6261,0)),"",INDIRECT("'SorP'!$A$"&amp;MATCH($S171&amp;$J171,SorP!C:C,0))))</f>
        <v>CN-YN</v>
      </c>
      <c r="U171" s="185"/>
      <c r="V171" s="209">
        <f>IF(C171="",NA(),IF(OR(C171="Smelter not listed",C171="Smelter not yet identified"),MATCH($B171&amp;$D171,'Smelter Look-up'!$J:$J,0),MATCH($B171&amp;$C171,'Smelter Look-up'!$J:$J,0)))</f>
        <v>471</v>
      </c>
      <c r="X171" s="210">
        <f t="shared" si="24"/>
        <v>0</v>
      </c>
      <c r="AB171" s="211" t="str">
        <f t="shared" si="25"/>
        <v>TinGejiu Zili Mining And Metallurgy Co., Ltd.</v>
      </c>
    </row>
    <row r="172" spans="1:28" s="210" customFormat="1" ht="89.25">
      <c r="A172" s="165"/>
      <c r="B172" s="166" t="s">
        <v>1088</v>
      </c>
      <c r="C172" s="170" t="s">
        <v>2418</v>
      </c>
      <c r="D172" s="213"/>
      <c r="E172" s="166" t="s">
        <v>15912</v>
      </c>
      <c r="F172" s="166" t="s">
        <v>2419</v>
      </c>
      <c r="G172" s="166" t="s">
        <v>12764</v>
      </c>
      <c r="H172" s="167">
        <v>0</v>
      </c>
      <c r="I172" s="168" t="s">
        <v>1737</v>
      </c>
      <c r="J172" s="168" t="s">
        <v>13122</v>
      </c>
      <c r="K172" s="207"/>
      <c r="L172" s="207"/>
      <c r="M172" s="207"/>
      <c r="N172" s="207"/>
      <c r="O172" s="207"/>
      <c r="P172" s="169"/>
      <c r="Q172" s="208"/>
      <c r="R172" s="166" t="str">
        <f ca="1">IF(ISERROR($V172),"",OFFSET('Smelter Look-up'!$C$4,$V172-4,0)&amp;"")</f>
        <v>Guangdong Hanhe Non-Ferrous Metal Co., Ltd.</v>
      </c>
      <c r="S172" s="165" t="str">
        <f t="shared" ca="1" si="23"/>
        <v>CN</v>
      </c>
      <c r="T172" s="165" t="str">
        <f ca="1">IF(B172="","",IF(ISERROR(MATCH($J172,SorP!$B$1:$B$6261,0)),"",INDIRECT("'SorP'!$A$"&amp;MATCH($S172&amp;$J172,SorP!C:C,0))))</f>
        <v>CN-GD</v>
      </c>
      <c r="U172" s="185"/>
      <c r="V172" s="209">
        <f>IF(C172="",NA(),IF(OR(C172="Smelter not listed",C172="Smelter not yet identified"),MATCH($B172&amp;$D172,'Smelter Look-up'!$J:$J,0),MATCH($B172&amp;$C172,'Smelter Look-up'!$J:$J,0)))</f>
        <v>475</v>
      </c>
      <c r="X172" s="210">
        <f t="shared" si="24"/>
        <v>0</v>
      </c>
      <c r="AB172" s="211" t="str">
        <f t="shared" si="25"/>
        <v>TinGuangdong Hanhe Non-Ferrous Metal Co., Ltd.</v>
      </c>
    </row>
    <row r="173" spans="1:28" s="210" customFormat="1" ht="63.75">
      <c r="A173" s="165"/>
      <c r="B173" s="166" t="s">
        <v>1088</v>
      </c>
      <c r="C173" s="170" t="s">
        <v>12706</v>
      </c>
      <c r="D173" s="213"/>
      <c r="E173" s="166" t="s">
        <v>15912</v>
      </c>
      <c r="F173" s="166" t="s">
        <v>1705</v>
      </c>
      <c r="G173" s="166" t="s">
        <v>12764</v>
      </c>
      <c r="H173" s="167">
        <v>0</v>
      </c>
      <c r="I173" s="168" t="s">
        <v>1692</v>
      </c>
      <c r="J173" s="168" t="s">
        <v>13117</v>
      </c>
      <c r="K173" s="207"/>
      <c r="L173" s="207"/>
      <c r="M173" s="207"/>
      <c r="N173" s="207"/>
      <c r="O173" s="207"/>
      <c r="P173" s="169"/>
      <c r="Q173" s="208"/>
      <c r="R173" s="166" t="str">
        <f ca="1">IF(ISERROR($V173),"",OFFSET('Smelter Look-up'!$C$4,$V173-4,0)&amp;"")</f>
        <v>Jiangxi New Nanshan Technology Ltd.</v>
      </c>
      <c r="S173" s="165" t="str">
        <f t="shared" ca="1" si="23"/>
        <v>CN</v>
      </c>
      <c r="T173" s="165" t="str">
        <f ca="1">IF(B173="","",IF(ISERROR(MATCH($J173,SorP!$B$1:$B$6261,0)),"",INDIRECT("'SorP'!$A$"&amp;MATCH($S173&amp;$J173,SorP!C:C,0))))</f>
        <v>CN-JX</v>
      </c>
      <c r="U173" s="185"/>
      <c r="V173" s="209">
        <f>IF(C173="",NA(),IF(OR(C173="Smelter not listed",C173="Smelter not yet identified"),MATCH($B173&amp;$D173,'Smelter Look-up'!$J:$J,0),MATCH($B173&amp;$C173,'Smelter Look-up'!$J:$J,0)))</f>
        <v>481</v>
      </c>
      <c r="X173" s="210">
        <f t="shared" si="24"/>
        <v>0</v>
      </c>
      <c r="AB173" s="211" t="str">
        <f t="shared" si="25"/>
        <v>TinJiangxi New Nanshan Technology Ltd.</v>
      </c>
    </row>
    <row r="174" spans="1:28" s="210" customFormat="1" ht="38.25">
      <c r="A174" s="165"/>
      <c r="B174" s="166" t="s">
        <v>1088</v>
      </c>
      <c r="C174" s="170" t="s">
        <v>13334</v>
      </c>
      <c r="D174" s="213"/>
      <c r="E174" s="166" t="s">
        <v>15969</v>
      </c>
      <c r="F174" s="166" t="s">
        <v>13348</v>
      </c>
      <c r="G174" s="166" t="s">
        <v>12764</v>
      </c>
      <c r="H174" s="167">
        <v>0</v>
      </c>
      <c r="I174" s="168" t="s">
        <v>13359</v>
      </c>
      <c r="J174" s="168" t="s">
        <v>9642</v>
      </c>
      <c r="K174" s="207"/>
      <c r="L174" s="207"/>
      <c r="M174" s="207"/>
      <c r="N174" s="207"/>
      <c r="O174" s="207"/>
      <c r="P174" s="169"/>
      <c r="Q174" s="208"/>
      <c r="R174" s="166" t="str">
        <f ca="1">IF(ISERROR($V174),"",OFFSET('Smelter Look-up'!$C$4,$V174-4,0)&amp;"")</f>
        <v>Luna Smelter, Ltd.</v>
      </c>
      <c r="S174" s="165" t="str">
        <f t="shared" ca="1" si="23"/>
        <v>RW</v>
      </c>
      <c r="T174" s="165" t="str">
        <f ca="1">IF(B174="","",IF(ISERROR(MATCH($J174,SorP!$B$1:$B$6261,0)),"",INDIRECT("'SorP'!$A$"&amp;MATCH($S174&amp;$J174,SorP!C:C,0))))</f>
        <v>RW-01</v>
      </c>
      <c r="U174" s="185"/>
      <c r="V174" s="209">
        <f>IF(C174="",NA(),IF(OR(C174="Smelter not listed",C174="Smelter not yet identified"),MATCH($B174&amp;$D174,'Smelter Look-up'!$J:$J,0),MATCH($B174&amp;$C174,'Smelter Look-up'!$J:$J,0)))</f>
        <v>488</v>
      </c>
      <c r="X174" s="210">
        <f t="shared" si="24"/>
        <v>0</v>
      </c>
      <c r="AB174" s="211" t="str">
        <f t="shared" si="25"/>
        <v>TinLuna Smelter, Ltd.</v>
      </c>
    </row>
    <row r="175" spans="1:28" s="210" customFormat="1" ht="76.5">
      <c r="A175" s="165"/>
      <c r="B175" s="166" t="s">
        <v>1088</v>
      </c>
      <c r="C175" s="170" t="s">
        <v>2074</v>
      </c>
      <c r="D175" s="213"/>
      <c r="E175" s="166" t="s">
        <v>15898</v>
      </c>
      <c r="F175" s="166" t="s">
        <v>131</v>
      </c>
      <c r="G175" s="166" t="s">
        <v>12764</v>
      </c>
      <c r="H175" s="167">
        <v>0</v>
      </c>
      <c r="I175" s="168" t="s">
        <v>1644</v>
      </c>
      <c r="J175" s="168" t="s">
        <v>1503</v>
      </c>
      <c r="K175" s="207"/>
      <c r="L175" s="207"/>
      <c r="M175" s="207"/>
      <c r="N175" s="207"/>
      <c r="O175" s="207"/>
      <c r="P175" s="169"/>
      <c r="Q175" s="208"/>
      <c r="R175" s="166" t="str">
        <f ca="1">IF(ISERROR($V175),"",OFFSET('Smelter Look-up'!$C$4,$V175-4,0)&amp;"")</f>
        <v>Magnu's Minerais Metais e Ligas Ltda.</v>
      </c>
      <c r="S175" s="165" t="str">
        <f t="shared" ca="1" si="23"/>
        <v>BR</v>
      </c>
      <c r="T175" s="165" t="str">
        <f ca="1">IF(B175="","",IF(ISERROR(MATCH($J175,SorP!$B$1:$B$6261,0)),"",INDIRECT("'SorP'!$A$"&amp;MATCH($S175&amp;$J175,SorP!C:C,0))))</f>
        <v>BR-MG</v>
      </c>
      <c r="U175" s="185"/>
      <c r="V175" s="209">
        <f>IF(C175="",NA(),IF(OR(C175="Smelter not listed",C175="Smelter not yet identified"),MATCH($B175&amp;$D175,'Smelter Look-up'!$J:$J,0),MATCH($B175&amp;$C175,'Smelter Look-up'!$J:$J,0)))</f>
        <v>490</v>
      </c>
      <c r="X175" s="210">
        <f t="shared" si="24"/>
        <v>0</v>
      </c>
      <c r="AB175" s="211" t="str">
        <f t="shared" si="25"/>
        <v>TinMagnu's Minerais Metais e Ligas Ltda.</v>
      </c>
    </row>
    <row r="176" spans="1:28" s="210" customFormat="1" ht="76.5">
      <c r="A176" s="165"/>
      <c r="B176" s="166" t="s">
        <v>1088</v>
      </c>
      <c r="C176" s="170" t="s">
        <v>15970</v>
      </c>
      <c r="D176" s="213"/>
      <c r="E176" s="166" t="s">
        <v>15936</v>
      </c>
      <c r="F176" s="166" t="s">
        <v>15971</v>
      </c>
      <c r="G176" s="166" t="s">
        <v>12764</v>
      </c>
      <c r="H176" s="167">
        <v>0</v>
      </c>
      <c r="I176" s="168" t="s">
        <v>15972</v>
      </c>
      <c r="J176" s="168" t="s">
        <v>8321</v>
      </c>
      <c r="K176" s="207"/>
      <c r="L176" s="207"/>
      <c r="M176" s="207"/>
      <c r="N176" s="207"/>
      <c r="O176" s="207"/>
      <c r="P176" s="169"/>
      <c r="Q176" s="208"/>
      <c r="R176" s="166" t="str">
        <f ca="1">IF(ISERROR($V176),"",OFFSET('Smelter Look-up'!$C$4,$V176-4,0)&amp;"")</f>
        <v/>
      </c>
      <c r="S176" s="165" t="str">
        <f t="shared" ca="1" si="23"/>
        <v>MY</v>
      </c>
      <c r="T176" s="165" t="str">
        <f ca="1">IF(B176="","",IF(ISERROR(MATCH($J176,SorP!$B$1:$B$6261,0)),"",INDIRECT("'SorP'!$A$"&amp;MATCH($S176&amp;$J176,SorP!C:C,0))))</f>
        <v>MY-07</v>
      </c>
      <c r="U176" s="185"/>
      <c r="V176" s="209" t="e">
        <f>IF(C176="",NA(),IF(OR(C176="Smelter not listed",C176="Smelter not yet identified"),MATCH($B176&amp;$D176,'Smelter Look-up'!$J:$J,0),MATCH($B176&amp;$C176,'Smelter Look-up'!$J:$J,0)))</f>
        <v>#N/A</v>
      </c>
      <c r="X176" s="210">
        <f t="shared" si="24"/>
        <v>0</v>
      </c>
      <c r="AB176" s="211" t="str">
        <f t="shared" si="25"/>
        <v>TinMalaysia Smelting Corporation (MSC)</v>
      </c>
    </row>
    <row r="177" spans="1:28" s="210" customFormat="1" ht="51">
      <c r="A177" s="165"/>
      <c r="B177" s="166" t="s">
        <v>1088</v>
      </c>
      <c r="C177" s="170" t="s">
        <v>2232</v>
      </c>
      <c r="D177" s="213"/>
      <c r="E177" s="166" t="s">
        <v>15898</v>
      </c>
      <c r="F177" s="166" t="s">
        <v>1280</v>
      </c>
      <c r="G177" s="166" t="s">
        <v>12764</v>
      </c>
      <c r="H177" s="167">
        <v>0</v>
      </c>
      <c r="I177" s="168" t="s">
        <v>1685</v>
      </c>
      <c r="J177" s="168" t="s">
        <v>1689</v>
      </c>
      <c r="K177" s="207"/>
      <c r="L177" s="207"/>
      <c r="M177" s="207"/>
      <c r="N177" s="207"/>
      <c r="O177" s="207"/>
      <c r="P177" s="169"/>
      <c r="Q177" s="208"/>
      <c r="R177" s="166" t="str">
        <f ca="1">IF(ISERROR($V177),"",OFFSET('Smelter Look-up'!$C$4,$V177-4,0)&amp;"")</f>
        <v>Melt Metais e Ligas S.A.</v>
      </c>
      <c r="S177" s="165" t="str">
        <f t="shared" ca="1" si="23"/>
        <v>BR</v>
      </c>
      <c r="T177" s="165" t="str">
        <f ca="1">IF(B177="","",IF(ISERROR(MATCH($J177,SorP!$B$1:$B$6261,0)),"",INDIRECT("'SorP'!$A$"&amp;MATCH($S177&amp;$J177,SorP!C:C,0))))</f>
        <v>BR-RO</v>
      </c>
      <c r="U177" s="185"/>
      <c r="V177" s="209">
        <f>IF(C177="",NA(),IF(OR(C177="Smelter not listed",C177="Smelter not yet identified"),MATCH($B177&amp;$D177,'Smelter Look-up'!$J:$J,0),MATCH($B177&amp;$C177,'Smelter Look-up'!$J:$J,0)))</f>
        <v>492</v>
      </c>
      <c r="X177" s="210">
        <f t="shared" si="24"/>
        <v>0</v>
      </c>
      <c r="AB177" s="211" t="str">
        <f t="shared" si="25"/>
        <v>TinMelt Metais e Ligas S.A.</v>
      </c>
    </row>
    <row r="178" spans="1:28" s="210" customFormat="1" ht="51">
      <c r="A178" s="165"/>
      <c r="B178" s="166" t="s">
        <v>1088</v>
      </c>
      <c r="C178" s="170" t="s">
        <v>11981</v>
      </c>
      <c r="D178" s="213"/>
      <c r="E178" s="166" t="s">
        <v>15898</v>
      </c>
      <c r="F178" s="166" t="s">
        <v>743</v>
      </c>
      <c r="G178" s="166" t="s">
        <v>12764</v>
      </c>
      <c r="H178" s="167">
        <v>0</v>
      </c>
      <c r="I178" s="168" t="s">
        <v>15973</v>
      </c>
      <c r="J178" s="168" t="s">
        <v>1610</v>
      </c>
      <c r="K178" s="207"/>
      <c r="L178" s="207"/>
      <c r="M178" s="207"/>
      <c r="N178" s="207"/>
      <c r="O178" s="207"/>
      <c r="P178" s="169"/>
      <c r="Q178" s="208"/>
      <c r="R178" s="166" t="str">
        <f ca="1">IF(ISERROR($V178),"",OFFSET('Smelter Look-up'!$C$4,$V178-4,0)&amp;"")</f>
        <v>Mineracao Taboca S.A.</v>
      </c>
      <c r="S178" s="165" t="str">
        <f t="shared" ca="1" si="23"/>
        <v>BR</v>
      </c>
      <c r="T178" s="165" t="str">
        <f ca="1">IF(B178="","",IF(ISERROR(MATCH($J178,SorP!$B$1:$B$6261,0)),"",INDIRECT("'SorP'!$A$"&amp;MATCH($S178&amp;$J178,SorP!C:C,0))))</f>
        <v>BR-SP</v>
      </c>
      <c r="U178" s="185"/>
      <c r="V178" s="209">
        <f>IF(C178="",NA(),IF(OR(C178="Smelter not listed",C178="Smelter not yet identified"),MATCH($B178&amp;$D178,'Smelter Look-up'!$J:$J,0),MATCH($B178&amp;$C178,'Smelter Look-up'!$J:$J,0)))</f>
        <v>498</v>
      </c>
      <c r="X178" s="210">
        <f t="shared" si="24"/>
        <v>0</v>
      </c>
      <c r="AB178" s="211" t="str">
        <f t="shared" si="25"/>
        <v>TinMineracao Taboca S.A.</v>
      </c>
    </row>
    <row r="179" spans="1:28" s="210" customFormat="1" ht="25.5">
      <c r="A179" s="165"/>
      <c r="B179" s="166" t="s">
        <v>1088</v>
      </c>
      <c r="C179" s="170" t="s">
        <v>992</v>
      </c>
      <c r="D179" s="213"/>
      <c r="E179" s="166" t="s">
        <v>15974</v>
      </c>
      <c r="F179" s="166" t="s">
        <v>744</v>
      </c>
      <c r="G179" s="166" t="s">
        <v>12764</v>
      </c>
      <c r="H179" s="167">
        <v>0</v>
      </c>
      <c r="I179" s="168" t="s">
        <v>1702</v>
      </c>
      <c r="J179" s="168" t="s">
        <v>8699</v>
      </c>
      <c r="K179" s="207"/>
      <c r="L179" s="207"/>
      <c r="M179" s="207"/>
      <c r="N179" s="207"/>
      <c r="O179" s="207"/>
      <c r="P179" s="169"/>
      <c r="Q179" s="208"/>
      <c r="R179" s="166" t="str">
        <f ca="1">IF(ISERROR($V179),"",OFFSET('Smelter Look-up'!$C$4,$V179-4,0)&amp;"")</f>
        <v>Minsur</v>
      </c>
      <c r="S179" s="165" t="str">
        <f t="shared" ca="1" si="23"/>
        <v>PE</v>
      </c>
      <c r="T179" s="165" t="str">
        <f ca="1">IF(B179="","",IF(ISERROR(MATCH($J179,SorP!$B$1:$B$6261,0)),"",INDIRECT("'SorP'!$A$"&amp;MATCH($S179&amp;$J179,SorP!C:C,0))))</f>
        <v>PE-ICA</v>
      </c>
      <c r="U179" s="185"/>
      <c r="V179" s="209">
        <f>IF(C179="",NA(),IF(OR(C179="Smelter not listed",C179="Smelter not yet identified"),MATCH($B179&amp;$D179,'Smelter Look-up'!$J:$J,0),MATCH($B179&amp;$C179,'Smelter Look-up'!$J:$J,0)))</f>
        <v>503</v>
      </c>
      <c r="X179" s="210">
        <f t="shared" si="24"/>
        <v>0</v>
      </c>
      <c r="AB179" s="211" t="str">
        <f t="shared" si="25"/>
        <v>TinMinsur</v>
      </c>
    </row>
    <row r="180" spans="1:28" s="210" customFormat="1" ht="76.5">
      <c r="A180" s="165"/>
      <c r="B180" s="166" t="s">
        <v>1088</v>
      </c>
      <c r="C180" s="170" t="s">
        <v>1120</v>
      </c>
      <c r="D180" s="213"/>
      <c r="E180" s="166" t="s">
        <v>15895</v>
      </c>
      <c r="F180" s="166" t="s">
        <v>745</v>
      </c>
      <c r="G180" s="166" t="s">
        <v>12764</v>
      </c>
      <c r="H180" s="167">
        <v>0</v>
      </c>
      <c r="I180" s="168" t="s">
        <v>1497</v>
      </c>
      <c r="J180" s="168" t="s">
        <v>1497</v>
      </c>
      <c r="K180" s="207"/>
      <c r="L180" s="207"/>
      <c r="M180" s="207"/>
      <c r="N180" s="207"/>
      <c r="O180" s="207"/>
      <c r="P180" s="169"/>
      <c r="Q180" s="208"/>
      <c r="R180" s="166" t="str">
        <f ca="1">IF(ISERROR($V180),"",OFFSET('Smelter Look-up'!$C$4,$V180-4,0)&amp;"")</f>
        <v>Mitsubishi Materials Corporation</v>
      </c>
      <c r="S180" s="165" t="str">
        <f t="shared" ca="1" si="23"/>
        <v>JP</v>
      </c>
      <c r="T180" s="165" t="str">
        <f ca="1">IF(B180="","",IF(ISERROR(MATCH($J180,SorP!$B$1:$B$6261,0)),"",INDIRECT("'SorP'!$A$"&amp;MATCH($S180&amp;$J180,SorP!C:C,0))))</f>
        <v>JP-13</v>
      </c>
      <c r="U180" s="185"/>
      <c r="V180" s="209">
        <f>IF(C180="",NA(),IF(OR(C180="Smelter not listed",C180="Smelter not yet identified"),MATCH($B180&amp;$D180,'Smelter Look-up'!$J:$J,0),MATCH($B180&amp;$C180,'Smelter Look-up'!$J:$J,0)))</f>
        <v>504</v>
      </c>
      <c r="X180" s="210">
        <f t="shared" si="24"/>
        <v>0</v>
      </c>
      <c r="AB180" s="211" t="str">
        <f t="shared" si="25"/>
        <v>TinMitsubishi Materials Corporation</v>
      </c>
    </row>
    <row r="181" spans="1:28" s="210" customFormat="1" ht="38.25">
      <c r="A181" s="165"/>
      <c r="B181" s="166" t="s">
        <v>1088</v>
      </c>
      <c r="C181" s="170" t="s">
        <v>2206</v>
      </c>
      <c r="D181" s="213"/>
      <c r="E181" s="166" t="s">
        <v>15936</v>
      </c>
      <c r="F181" s="166" t="s">
        <v>2236</v>
      </c>
      <c r="G181" s="166" t="s">
        <v>12764</v>
      </c>
      <c r="H181" s="167">
        <v>0</v>
      </c>
      <c r="I181" s="168" t="s">
        <v>2239</v>
      </c>
      <c r="J181" s="168" t="s">
        <v>2240</v>
      </c>
      <c r="K181" s="207"/>
      <c r="L181" s="207"/>
      <c r="M181" s="207"/>
      <c r="N181" s="207"/>
      <c r="O181" s="207"/>
      <c r="P181" s="169"/>
      <c r="Q181" s="208"/>
      <c r="R181" s="166" t="str">
        <f ca="1">IF(ISERROR($V181),"",OFFSET('Smelter Look-up'!$C$4,$V181-4,0)&amp;"")</f>
        <v>Modeltech Sdn Bhd</v>
      </c>
      <c r="S181" s="165" t="str">
        <f t="shared" ca="1" si="23"/>
        <v>MY</v>
      </c>
      <c r="T181" s="165" t="str">
        <f ca="1">IF(B181="","",IF(ISERROR(MATCH($J181,SorP!$B$1:$B$6261,0)),"",INDIRECT("'SorP'!$A$"&amp;MATCH($S181&amp;$J181,SorP!C:C,0))))</f>
        <v>MY-04</v>
      </c>
      <c r="U181" s="185"/>
      <c r="V181" s="209">
        <f>IF(C181="",NA(),IF(OR(C181="Smelter not listed",C181="Smelter not yet identified"),MATCH($B181&amp;$D181,'Smelter Look-up'!$J:$J,0),MATCH($B181&amp;$C181,'Smelter Look-up'!$J:$J,0)))</f>
        <v>505</v>
      </c>
      <c r="X181" s="210">
        <f t="shared" si="24"/>
        <v>0</v>
      </c>
      <c r="AB181" s="211" t="str">
        <f t="shared" si="25"/>
        <v>TinModeltech Sdn Bhd</v>
      </c>
    </row>
    <row r="182" spans="1:28" s="210" customFormat="1" ht="114.75">
      <c r="A182" s="165"/>
      <c r="B182" s="166" t="s">
        <v>1088</v>
      </c>
      <c r="C182" s="170" t="s">
        <v>1724</v>
      </c>
      <c r="D182" s="213"/>
      <c r="E182" s="166" t="s">
        <v>15963</v>
      </c>
      <c r="F182" s="166" t="s">
        <v>1725</v>
      </c>
      <c r="G182" s="166" t="s">
        <v>12764</v>
      </c>
      <c r="H182" s="167">
        <v>0</v>
      </c>
      <c r="I182" s="168" t="s">
        <v>1726</v>
      </c>
      <c r="J182" s="168" t="s">
        <v>11686</v>
      </c>
      <c r="K182" s="207"/>
      <c r="L182" s="207"/>
      <c r="M182" s="207"/>
      <c r="N182" s="207"/>
      <c r="O182" s="207"/>
      <c r="P182" s="169"/>
      <c r="Q182" s="208"/>
      <c r="R182" s="166" t="str">
        <f ca="1">IF(ISERROR($V182),"",OFFSET('Smelter Look-up'!$C$4,$V182-4,0)&amp;"")</f>
        <v>Nghe Tinh Non-Ferrous Metals Joint Stock Company</v>
      </c>
      <c r="S182" s="165" t="str">
        <f t="shared" ca="1" si="23"/>
        <v>Unknown</v>
      </c>
      <c r="T182" s="165" t="e">
        <f ca="1">IF(B182="","",IF(ISERROR(MATCH($J182,SorP!$B$1:$B$6261,0)),"",INDIRECT("'SorP'!$A$"&amp;MATCH($S182&amp;$J182,SorP!C:C,0))))</f>
        <v>#N/A</v>
      </c>
      <c r="U182" s="185"/>
      <c r="V182" s="209">
        <f>IF(C182="",NA(),IF(OR(C182="Smelter not listed",C182="Smelter not yet identified"),MATCH($B182&amp;$D182,'Smelter Look-up'!$J:$J,0),MATCH($B182&amp;$C182,'Smelter Look-up'!$J:$J,0)))</f>
        <v>508</v>
      </c>
      <c r="X182" s="210">
        <f t="shared" si="24"/>
        <v>0</v>
      </c>
      <c r="AB182" s="211" t="str">
        <f t="shared" si="25"/>
        <v>TinNghe Tinh Non-Ferrous Metals Joint Stock Company</v>
      </c>
    </row>
    <row r="183" spans="1:28" s="210" customFormat="1" ht="76.5">
      <c r="A183" s="165"/>
      <c r="B183" s="166" t="s">
        <v>1088</v>
      </c>
      <c r="C183" s="170" t="s">
        <v>746</v>
      </c>
      <c r="D183" s="213"/>
      <c r="E183" s="166" t="s">
        <v>15955</v>
      </c>
      <c r="F183" s="166" t="s">
        <v>747</v>
      </c>
      <c r="G183" s="166" t="s">
        <v>12764</v>
      </c>
      <c r="H183" s="167">
        <v>0</v>
      </c>
      <c r="I183" s="168" t="s">
        <v>2233</v>
      </c>
      <c r="J183" s="168" t="s">
        <v>10585</v>
      </c>
      <c r="K183" s="207"/>
      <c r="L183" s="207"/>
      <c r="M183" s="207"/>
      <c r="N183" s="207"/>
      <c r="O183" s="207"/>
      <c r="P183" s="169"/>
      <c r="Q183" s="208"/>
      <c r="R183" s="166" t="str">
        <f ca="1">IF(ISERROR($V183),"",OFFSET('Smelter Look-up'!$C$4,$V183-4,0)&amp;"")</f>
        <v>O.M. Manufacturing (Thailand) Co., Ltd.</v>
      </c>
      <c r="S183" s="165" t="str">
        <f t="shared" ca="1" si="23"/>
        <v>TH</v>
      </c>
      <c r="T183" s="165" t="str">
        <f ca="1">IF(B183="","",IF(ISERROR(MATCH($J183,SorP!$B$1:$B$6261,0)),"",INDIRECT("'SorP'!$A$"&amp;MATCH($S183&amp;$J183,SorP!C:C,0))))</f>
        <v>TH-20</v>
      </c>
      <c r="U183" s="185"/>
      <c r="V183" s="209">
        <f>IF(C183="",NA(),IF(OR(C183="Smelter not listed",C183="Smelter not yet identified"),MATCH($B183&amp;$D183,'Smelter Look-up'!$J:$J,0),MATCH($B183&amp;$C183,'Smelter Look-up'!$J:$J,0)))</f>
        <v>511</v>
      </c>
      <c r="X183" s="210">
        <f t="shared" si="24"/>
        <v>0</v>
      </c>
      <c r="AB183" s="211" t="str">
        <f t="shared" si="25"/>
        <v>TinO.M. Manufacturing (Thailand) Co., Ltd.</v>
      </c>
    </row>
    <row r="184" spans="1:28" s="210" customFormat="1" ht="63.75">
      <c r="A184" s="165"/>
      <c r="B184" s="166" t="s">
        <v>1088</v>
      </c>
      <c r="C184" s="170" t="s">
        <v>1353</v>
      </c>
      <c r="D184" s="213"/>
      <c r="E184" s="166" t="s">
        <v>15907</v>
      </c>
      <c r="F184" s="166" t="s">
        <v>1354</v>
      </c>
      <c r="G184" s="166" t="s">
        <v>12764</v>
      </c>
      <c r="H184" s="167">
        <v>0</v>
      </c>
      <c r="I184" s="168" t="s">
        <v>12478</v>
      </c>
      <c r="J184" s="168" t="s">
        <v>9030</v>
      </c>
      <c r="K184" s="207"/>
      <c r="L184" s="207"/>
      <c r="M184" s="207"/>
      <c r="N184" s="207"/>
      <c r="O184" s="207"/>
      <c r="P184" s="169"/>
      <c r="Q184" s="208"/>
      <c r="R184" s="166" t="str">
        <f ca="1">IF(ISERROR($V184),"",OFFSET('Smelter Look-up'!$C$4,$V184-4,0)&amp;"")</f>
        <v>O.M. Manufacturing Philippines, Inc.</v>
      </c>
      <c r="S184" s="165" t="str">
        <f t="shared" ca="1" si="23"/>
        <v>PH</v>
      </c>
      <c r="T184" s="165" t="str">
        <f ca="1">IF(B184="","",IF(ISERROR(MATCH($J184,SorP!$B$1:$B$6261,0)),"",INDIRECT("'SorP'!$A$"&amp;MATCH($S184&amp;$J184,SorP!C:C,0))))</f>
        <v>PH-CAV</v>
      </c>
      <c r="U184" s="185"/>
      <c r="V184" s="209">
        <f>IF(C184="",NA(),IF(OR(C184="Smelter not listed",C184="Smelter not yet identified"),MATCH($B184&amp;$D184,'Smelter Look-up'!$J:$J,0),MATCH($B184&amp;$C184,'Smelter Look-up'!$J:$J,0)))</f>
        <v>512</v>
      </c>
      <c r="X184" s="210">
        <f t="shared" si="24"/>
        <v>0</v>
      </c>
      <c r="AB184" s="211" t="str">
        <f t="shared" si="25"/>
        <v>TinO.M. Manufacturing Philippines, Inc.</v>
      </c>
    </row>
    <row r="185" spans="1:28" s="210" customFormat="1" ht="76.5">
      <c r="A185" s="165"/>
      <c r="B185" s="166" t="s">
        <v>1088</v>
      </c>
      <c r="C185" s="170" t="s">
        <v>13292</v>
      </c>
      <c r="D185" s="213"/>
      <c r="E185" s="166" t="s">
        <v>15906</v>
      </c>
      <c r="F185" s="166" t="s">
        <v>13293</v>
      </c>
      <c r="G185" s="166" t="s">
        <v>12764</v>
      </c>
      <c r="H185" s="167">
        <v>0</v>
      </c>
      <c r="I185" s="168" t="s">
        <v>13311</v>
      </c>
      <c r="J185" s="168" t="s">
        <v>14933</v>
      </c>
      <c r="K185" s="207"/>
      <c r="L185" s="207"/>
      <c r="M185" s="207"/>
      <c r="N185" s="207"/>
      <c r="O185" s="207"/>
      <c r="P185" s="169"/>
      <c r="Q185" s="208"/>
      <c r="R185" s="166" t="str">
        <f ca="1">IF(ISERROR($V185),"",OFFSET('Smelter Look-up'!$C$4,$V185-4,0)&amp;"")</f>
        <v>Precious Minerals and Smelting Limited</v>
      </c>
      <c r="S185" s="165" t="str">
        <f t="shared" ca="1" si="23"/>
        <v>IN</v>
      </c>
      <c r="T185" s="165" t="str">
        <f ca="1">IF(B185="","",IF(ISERROR(MATCH($J185,SorP!$B$1:$B$6261,0)),"",INDIRECT("'SorP'!$A$"&amp;MATCH($S185&amp;$J185,SorP!C:C,0))))</f>
        <v>IN-CG</v>
      </c>
      <c r="U185" s="185"/>
      <c r="V185" s="209">
        <f>IF(C185="",NA(),IF(OR(C185="Smelter not listed",C185="Smelter not yet identified"),MATCH($B185&amp;$D185,'Smelter Look-up'!$J:$J,0),MATCH($B185&amp;$C185,'Smelter Look-up'!$J:$J,0)))</f>
        <v>517</v>
      </c>
      <c r="X185" s="210">
        <f t="shared" si="24"/>
        <v>0</v>
      </c>
      <c r="AB185" s="211" t="str">
        <f t="shared" si="25"/>
        <v>TinPrecious Minerals and Smelting Limited</v>
      </c>
    </row>
    <row r="186" spans="1:28" s="210" customFormat="1" ht="63.75">
      <c r="A186" s="165"/>
      <c r="B186" s="166" t="s">
        <v>1088</v>
      </c>
      <c r="C186" s="170" t="s">
        <v>15454</v>
      </c>
      <c r="D186" s="213"/>
      <c r="E186" s="166" t="s">
        <v>15940</v>
      </c>
      <c r="F186" s="166" t="s">
        <v>15455</v>
      </c>
      <c r="G186" s="166" t="s">
        <v>12764</v>
      </c>
      <c r="H186" s="167">
        <v>0</v>
      </c>
      <c r="I186" s="168" t="s">
        <v>15456</v>
      </c>
      <c r="J186" s="168" t="s">
        <v>12398</v>
      </c>
      <c r="K186" s="207"/>
      <c r="L186" s="207"/>
      <c r="M186" s="207"/>
      <c r="N186" s="207"/>
      <c r="O186" s="207"/>
      <c r="P186" s="169"/>
      <c r="Q186" s="208"/>
      <c r="R186" s="166" t="str">
        <f ca="1">IF(ISERROR($V186),"",OFFSET('Smelter Look-up'!$C$4,$V186-4,0)&amp;"")</f>
        <v>PT Aries Kencana Sejahtera</v>
      </c>
      <c r="S186" s="165" t="str">
        <f t="shared" ca="1" si="23"/>
        <v>ID</v>
      </c>
      <c r="T186" s="165" t="str">
        <f ca="1">IF(B186="","",IF(ISERROR(MATCH($J186,SorP!$B$1:$B$6261,0)),"",INDIRECT("'SorP'!$A$"&amp;MATCH($S186&amp;$J186,SorP!C:C,0))))</f>
        <v>ID-BB</v>
      </c>
      <c r="U186" s="185"/>
      <c r="V186" s="209">
        <f>IF(C186="",NA(),IF(OR(C186="Smelter not listed",C186="Smelter not yet identified"),MATCH($B186&amp;$D186,'Smelter Look-up'!$J:$J,0),MATCH($B186&amp;$C186,'Smelter Look-up'!$J:$J,0)))</f>
        <v>518</v>
      </c>
      <c r="X186" s="210">
        <f t="shared" si="24"/>
        <v>0</v>
      </c>
      <c r="AB186" s="211" t="str">
        <f t="shared" si="25"/>
        <v>TinPT Aries Kencana Sejahtera</v>
      </c>
    </row>
    <row r="187" spans="1:28" s="210" customFormat="1" ht="63.75">
      <c r="A187" s="165"/>
      <c r="B187" s="166" t="s">
        <v>1088</v>
      </c>
      <c r="C187" s="170" t="s">
        <v>15457</v>
      </c>
      <c r="D187" s="213"/>
      <c r="E187" s="166" t="s">
        <v>15940</v>
      </c>
      <c r="F187" s="166" t="s">
        <v>15458</v>
      </c>
      <c r="G187" s="166" t="s">
        <v>12764</v>
      </c>
      <c r="H187" s="167">
        <v>0</v>
      </c>
      <c r="I187" s="168" t="s">
        <v>1686</v>
      </c>
      <c r="J187" s="168" t="s">
        <v>12398</v>
      </c>
      <c r="K187" s="207"/>
      <c r="L187" s="207"/>
      <c r="M187" s="207"/>
      <c r="N187" s="207"/>
      <c r="O187" s="207"/>
      <c r="P187" s="169"/>
      <c r="Q187" s="208"/>
      <c r="R187" s="166" t="str">
        <f ca="1">IF(ISERROR($V187),"",OFFSET('Smelter Look-up'!$C$4,$V187-4,0)&amp;"")</f>
        <v>PT Artha Cipta Langgeng</v>
      </c>
      <c r="S187" s="165" t="str">
        <f t="shared" ca="1" si="23"/>
        <v>ID</v>
      </c>
      <c r="T187" s="165" t="str">
        <f ca="1">IF(B187="","",IF(ISERROR(MATCH($J187,SorP!$B$1:$B$6261,0)),"",INDIRECT("'SorP'!$A$"&amp;MATCH($S187&amp;$J187,SorP!C:C,0))))</f>
        <v>ID-BB</v>
      </c>
      <c r="U187" s="185"/>
      <c r="V187" s="209">
        <f>IF(C187="",NA(),IF(OR(C187="Smelter not listed",C187="Smelter not yet identified"),MATCH($B187&amp;$D187,'Smelter Look-up'!$J:$J,0),MATCH($B187&amp;$C187,'Smelter Look-up'!$J:$J,0)))</f>
        <v>519</v>
      </c>
      <c r="X187" s="210">
        <f t="shared" si="24"/>
        <v>0</v>
      </c>
      <c r="AB187" s="211" t="str">
        <f t="shared" si="25"/>
        <v>TinPT Artha Cipta Langgeng</v>
      </c>
    </row>
    <row r="188" spans="1:28" s="210" customFormat="1" ht="63.75">
      <c r="A188" s="165"/>
      <c r="B188" s="166" t="s">
        <v>1088</v>
      </c>
      <c r="C188" s="170" t="s">
        <v>1355</v>
      </c>
      <c r="D188" s="213"/>
      <c r="E188" s="166" t="s">
        <v>15940</v>
      </c>
      <c r="F188" s="166" t="s">
        <v>1356</v>
      </c>
      <c r="G188" s="166" t="s">
        <v>12764</v>
      </c>
      <c r="H188" s="167">
        <v>0</v>
      </c>
      <c r="I188" s="168" t="s">
        <v>1686</v>
      </c>
      <c r="J188" s="168" t="s">
        <v>12398</v>
      </c>
      <c r="K188" s="207"/>
      <c r="L188" s="207"/>
      <c r="M188" s="207"/>
      <c r="N188" s="207"/>
      <c r="O188" s="207"/>
      <c r="P188" s="169"/>
      <c r="Q188" s="208"/>
      <c r="R188" s="166" t="str">
        <f ca="1">IF(ISERROR($V188),"",OFFSET('Smelter Look-up'!$C$4,$V188-4,0)&amp;"")</f>
        <v>PT ATD Makmur Mandiri Jaya</v>
      </c>
      <c r="S188" s="165" t="str">
        <f t="shared" ca="1" si="23"/>
        <v>ID</v>
      </c>
      <c r="T188" s="165" t="str">
        <f ca="1">IF(B188="","",IF(ISERROR(MATCH($J188,SorP!$B$1:$B$6261,0)),"",INDIRECT("'SorP'!$A$"&amp;MATCH($S188&amp;$J188,SorP!C:C,0))))</f>
        <v>ID-BB</v>
      </c>
      <c r="U188" s="185"/>
      <c r="V188" s="209">
        <f>IF(C188="",NA(),IF(OR(C188="Smelter not listed",C188="Smelter not yet identified"),MATCH($B188&amp;$D188,'Smelter Look-up'!$J:$J,0),MATCH($B188&amp;$C188,'Smelter Look-up'!$J:$J,0)))</f>
        <v>520</v>
      </c>
      <c r="X188" s="210">
        <f t="shared" si="24"/>
        <v>0</v>
      </c>
      <c r="AB188" s="211" t="str">
        <f t="shared" si="25"/>
        <v>TinPT ATD Makmur Mandiri Jaya</v>
      </c>
    </row>
    <row r="189" spans="1:28" s="210" customFormat="1" ht="51">
      <c r="A189" s="165"/>
      <c r="B189" s="166" t="s">
        <v>1088</v>
      </c>
      <c r="C189" s="170" t="s">
        <v>15975</v>
      </c>
      <c r="D189" s="213"/>
      <c r="E189" s="166" t="s">
        <v>15940</v>
      </c>
      <c r="F189" s="166" t="s">
        <v>15976</v>
      </c>
      <c r="G189" s="166" t="s">
        <v>12764</v>
      </c>
      <c r="H189" s="167">
        <v>0</v>
      </c>
      <c r="I189" s="168" t="s">
        <v>15977</v>
      </c>
      <c r="J189" s="168" t="s">
        <v>12398</v>
      </c>
      <c r="K189" s="207"/>
      <c r="L189" s="207"/>
      <c r="M189" s="207"/>
      <c r="N189" s="207"/>
      <c r="O189" s="207"/>
      <c r="P189" s="169"/>
      <c r="Q189" s="208"/>
      <c r="R189" s="166" t="str">
        <f ca="1">IF(ISERROR($V189),"",OFFSET('Smelter Look-up'!$C$4,$V189-4,0)&amp;"")</f>
        <v/>
      </c>
      <c r="S189" s="165" t="str">
        <f t="shared" ca="1" si="23"/>
        <v>ID</v>
      </c>
      <c r="T189" s="165" t="str">
        <f ca="1">IF(B189="","",IF(ISERROR(MATCH($J189,SorP!$B$1:$B$6261,0)),"",INDIRECT("'SorP'!$A$"&amp;MATCH($S189&amp;$J189,SorP!C:C,0))))</f>
        <v>ID-BB</v>
      </c>
      <c r="U189" s="185"/>
      <c r="V189" s="209" t="e">
        <f>IF(C189="",NA(),IF(OR(C189="Smelter not listed",C189="Smelter not yet identified"),MATCH($B189&amp;$D189,'Smelter Look-up'!$J:$J,0),MATCH($B189&amp;$C189,'Smelter Look-up'!$J:$J,0)))</f>
        <v>#N/A</v>
      </c>
      <c r="X189" s="210">
        <f t="shared" si="24"/>
        <v>0</v>
      </c>
      <c r="AB189" s="211" t="str">
        <f t="shared" si="25"/>
        <v>TinPT Babel Inti Perkasa</v>
      </c>
    </row>
    <row r="190" spans="1:28" s="210" customFormat="1" ht="63.75">
      <c r="A190" s="165"/>
      <c r="B190" s="166" t="s">
        <v>1088</v>
      </c>
      <c r="C190" s="170" t="s">
        <v>15978</v>
      </c>
      <c r="D190" s="213"/>
      <c r="E190" s="166" t="s">
        <v>15940</v>
      </c>
      <c r="F190" s="166" t="s">
        <v>15979</v>
      </c>
      <c r="G190" s="166" t="s">
        <v>12764</v>
      </c>
      <c r="H190" s="167">
        <v>0</v>
      </c>
      <c r="I190" s="168" t="s">
        <v>15980</v>
      </c>
      <c r="J190" s="168" t="s">
        <v>12398</v>
      </c>
      <c r="K190" s="207"/>
      <c r="L190" s="207"/>
      <c r="M190" s="207"/>
      <c r="N190" s="207"/>
      <c r="O190" s="207"/>
      <c r="P190" s="169"/>
      <c r="Q190" s="208"/>
      <c r="R190" s="166" t="str">
        <f ca="1">IF(ISERROR($V190),"",OFFSET('Smelter Look-up'!$C$4,$V190-4,0)&amp;"")</f>
        <v/>
      </c>
      <c r="S190" s="165" t="str">
        <f t="shared" ca="1" si="23"/>
        <v>ID</v>
      </c>
      <c r="T190" s="165" t="str">
        <f ca="1">IF(B190="","",IF(ISERROR(MATCH($J190,SorP!$B$1:$B$6261,0)),"",INDIRECT("'SorP'!$A$"&amp;MATCH($S190&amp;$J190,SorP!C:C,0))))</f>
        <v>ID-BB</v>
      </c>
      <c r="U190" s="185"/>
      <c r="V190" s="209" t="e">
        <f>IF(C190="",NA(),IF(OR(C190="Smelter not listed",C190="Smelter not yet identified"),MATCH($B190&amp;$D190,'Smelter Look-up'!$J:$J,0),MATCH($B190&amp;$C190,'Smelter Look-up'!$J:$J,0)))</f>
        <v>#N/A</v>
      </c>
      <c r="X190" s="210">
        <f t="shared" si="24"/>
        <v>0</v>
      </c>
      <c r="AB190" s="211" t="str">
        <f t="shared" si="25"/>
        <v>TinPT Babel Surya Alam Lestari</v>
      </c>
    </row>
    <row r="191" spans="1:28" s="210" customFormat="1" ht="51">
      <c r="A191" s="165"/>
      <c r="B191" s="166" t="s">
        <v>1088</v>
      </c>
      <c r="C191" s="170" t="s">
        <v>14906</v>
      </c>
      <c r="D191" s="213"/>
      <c r="E191" s="166" t="s">
        <v>15940</v>
      </c>
      <c r="F191" s="166" t="s">
        <v>14907</v>
      </c>
      <c r="G191" s="166" t="s">
        <v>12764</v>
      </c>
      <c r="H191" s="167">
        <v>0</v>
      </c>
      <c r="I191" s="168" t="s">
        <v>14910</v>
      </c>
      <c r="J191" s="168" t="s">
        <v>12398</v>
      </c>
      <c r="K191" s="207"/>
      <c r="L191" s="207"/>
      <c r="M191" s="207"/>
      <c r="N191" s="207"/>
      <c r="O191" s="207"/>
      <c r="P191" s="169"/>
      <c r="Q191" s="208"/>
      <c r="R191" s="166" t="str">
        <f ca="1">IF(ISERROR($V191),"",OFFSET('Smelter Look-up'!$C$4,$V191-4,0)&amp;"")</f>
        <v>PT Bangka Prima Tin</v>
      </c>
      <c r="S191" s="165" t="str">
        <f t="shared" ca="1" si="23"/>
        <v>ID</v>
      </c>
      <c r="T191" s="165" t="str">
        <f ca="1">IF(B191="","",IF(ISERROR(MATCH($J191,SorP!$B$1:$B$6261,0)),"",INDIRECT("'SorP'!$A$"&amp;MATCH($S191&amp;$J191,SorP!C:C,0))))</f>
        <v>ID-BB</v>
      </c>
      <c r="U191" s="185"/>
      <c r="V191" s="209">
        <f>IF(C191="",NA(),IF(OR(C191="Smelter not listed",C191="Smelter not yet identified"),MATCH($B191&amp;$D191,'Smelter Look-up'!$J:$J,0),MATCH($B191&amp;$C191,'Smelter Look-up'!$J:$J,0)))</f>
        <v>521</v>
      </c>
      <c r="X191" s="210">
        <f t="shared" si="24"/>
        <v>0</v>
      </c>
      <c r="AB191" s="211" t="str">
        <f t="shared" si="25"/>
        <v>TinPT Bangka Prima Tin</v>
      </c>
    </row>
    <row r="192" spans="1:28" s="210" customFormat="1" ht="51">
      <c r="A192" s="165"/>
      <c r="B192" s="166" t="s">
        <v>1088</v>
      </c>
      <c r="C192" s="170" t="s">
        <v>15981</v>
      </c>
      <c r="D192" s="213"/>
      <c r="E192" s="166" t="s">
        <v>15940</v>
      </c>
      <c r="F192" s="166" t="s">
        <v>15982</v>
      </c>
      <c r="G192" s="166" t="s">
        <v>12764</v>
      </c>
      <c r="H192" s="167">
        <v>0</v>
      </c>
      <c r="I192" s="168" t="s">
        <v>14557</v>
      </c>
      <c r="J192" s="168" t="s">
        <v>12398</v>
      </c>
      <c r="K192" s="207"/>
      <c r="L192" s="207"/>
      <c r="M192" s="207"/>
      <c r="N192" s="207"/>
      <c r="O192" s="207"/>
      <c r="P192" s="169"/>
      <c r="Q192" s="208"/>
      <c r="R192" s="166" t="str">
        <f ca="1">IF(ISERROR($V192),"",OFFSET('Smelter Look-up'!$C$4,$V192-4,0)&amp;"")</f>
        <v/>
      </c>
      <c r="S192" s="165" t="str">
        <f t="shared" ca="1" si="23"/>
        <v>ID</v>
      </c>
      <c r="T192" s="165" t="str">
        <f ca="1">IF(B192="","",IF(ISERROR(MATCH($J192,SorP!$B$1:$B$6261,0)),"",INDIRECT("'SorP'!$A$"&amp;MATCH($S192&amp;$J192,SorP!C:C,0))))</f>
        <v>ID-BB</v>
      </c>
      <c r="U192" s="185"/>
      <c r="V192" s="209" t="e">
        <f>IF(C192="",NA(),IF(OR(C192="Smelter not listed",C192="Smelter not yet identified"),MATCH($B192&amp;$D192,'Smelter Look-up'!$J:$J,0),MATCH($B192&amp;$C192,'Smelter Look-up'!$J:$J,0)))</f>
        <v>#N/A</v>
      </c>
      <c r="X192" s="210">
        <f t="shared" si="24"/>
        <v>0</v>
      </c>
      <c r="AB192" s="211" t="str">
        <f t="shared" si="25"/>
        <v>TinPT Bangka Serumpun</v>
      </c>
    </row>
    <row r="193" spans="1:28" s="210" customFormat="1" ht="51">
      <c r="A193" s="165"/>
      <c r="B193" s="166" t="s">
        <v>1088</v>
      </c>
      <c r="C193" s="170" t="s">
        <v>15983</v>
      </c>
      <c r="D193" s="213"/>
      <c r="E193" s="166" t="s">
        <v>15940</v>
      </c>
      <c r="F193" s="166" t="s">
        <v>15984</v>
      </c>
      <c r="G193" s="166" t="s">
        <v>12764</v>
      </c>
      <c r="H193" s="167">
        <v>0</v>
      </c>
      <c r="I193" s="168" t="s">
        <v>1686</v>
      </c>
      <c r="J193" s="168" t="s">
        <v>12398</v>
      </c>
      <c r="K193" s="207"/>
      <c r="L193" s="207"/>
      <c r="M193" s="207"/>
      <c r="N193" s="207"/>
      <c r="O193" s="207"/>
      <c r="P193" s="169"/>
      <c r="Q193" s="208"/>
      <c r="R193" s="166" t="str">
        <f ca="1">IF(ISERROR($V193),"",OFFSET('Smelter Look-up'!$C$4,$V193-4,0)&amp;"")</f>
        <v/>
      </c>
      <c r="S193" s="165" t="str">
        <f t="shared" ca="1" si="23"/>
        <v>ID</v>
      </c>
      <c r="T193" s="165" t="str">
        <f ca="1">IF(B193="","",IF(ISERROR(MATCH($J193,SorP!$B$1:$B$6261,0)),"",INDIRECT("'SorP'!$A$"&amp;MATCH($S193&amp;$J193,SorP!C:C,0))))</f>
        <v>ID-BB</v>
      </c>
      <c r="U193" s="185"/>
      <c r="V193" s="209" t="e">
        <f>IF(C193="",NA(),IF(OR(C193="Smelter not listed",C193="Smelter not yet identified"),MATCH($B193&amp;$D193,'Smelter Look-up'!$J:$J,0),MATCH($B193&amp;$C193,'Smelter Look-up'!$J:$J,0)))</f>
        <v>#N/A</v>
      </c>
      <c r="X193" s="210">
        <f t="shared" si="24"/>
        <v>0</v>
      </c>
      <c r="AB193" s="211" t="str">
        <f t="shared" si="25"/>
        <v>TinPT Bangka Tin Industry</v>
      </c>
    </row>
    <row r="194" spans="1:28" s="210" customFormat="1" ht="63.75">
      <c r="A194" s="165"/>
      <c r="B194" s="166" t="s">
        <v>1088</v>
      </c>
      <c r="C194" s="170" t="s">
        <v>15985</v>
      </c>
      <c r="D194" s="213"/>
      <c r="E194" s="166" t="s">
        <v>15940</v>
      </c>
      <c r="F194" s="166" t="s">
        <v>15986</v>
      </c>
      <c r="G194" s="166" t="s">
        <v>12764</v>
      </c>
      <c r="H194" s="167">
        <v>0</v>
      </c>
      <c r="I194" s="168" t="s">
        <v>15987</v>
      </c>
      <c r="J194" s="168" t="s">
        <v>12398</v>
      </c>
      <c r="K194" s="207"/>
      <c r="L194" s="207"/>
      <c r="M194" s="207"/>
      <c r="N194" s="207"/>
      <c r="O194" s="207"/>
      <c r="P194" s="169"/>
      <c r="Q194" s="208"/>
      <c r="R194" s="166" t="str">
        <f ca="1">IF(ISERROR($V194),"",OFFSET('Smelter Look-up'!$C$4,$V194-4,0)&amp;"")</f>
        <v/>
      </c>
      <c r="S194" s="165" t="str">
        <f t="shared" ca="1" si="23"/>
        <v>ID</v>
      </c>
      <c r="T194" s="165" t="str">
        <f ca="1">IF(B194="","",IF(ISERROR(MATCH($J194,SorP!$B$1:$B$6261,0)),"",INDIRECT("'SorP'!$A$"&amp;MATCH($S194&amp;$J194,SorP!C:C,0))))</f>
        <v>ID-BB</v>
      </c>
      <c r="U194" s="185"/>
      <c r="V194" s="209" t="e">
        <f>IF(C194="",NA(),IF(OR(C194="Smelter not listed",C194="Smelter not yet identified"),MATCH($B194&amp;$D194,'Smelter Look-up'!$J:$J,0),MATCH($B194&amp;$C194,'Smelter Look-up'!$J:$J,0)))</f>
        <v>#N/A</v>
      </c>
      <c r="X194" s="210">
        <f t="shared" si="24"/>
        <v>0</v>
      </c>
      <c r="AB194" s="211" t="str">
        <f t="shared" si="25"/>
        <v>TinPT Belitung Industri Sejahtera</v>
      </c>
    </row>
    <row r="195" spans="1:28" s="210" customFormat="1" ht="38.25">
      <c r="A195" s="165"/>
      <c r="B195" s="166" t="s">
        <v>1088</v>
      </c>
      <c r="C195" s="170" t="s">
        <v>15988</v>
      </c>
      <c r="D195" s="213"/>
      <c r="E195" s="166" t="s">
        <v>15940</v>
      </c>
      <c r="F195" s="166" t="s">
        <v>15989</v>
      </c>
      <c r="G195" s="166" t="s">
        <v>12764</v>
      </c>
      <c r="H195" s="167">
        <v>0</v>
      </c>
      <c r="I195" s="168" t="s">
        <v>14554</v>
      </c>
      <c r="J195" s="168" t="s">
        <v>12398</v>
      </c>
      <c r="K195" s="207"/>
      <c r="L195" s="207"/>
      <c r="M195" s="207"/>
      <c r="N195" s="207"/>
      <c r="O195" s="207"/>
      <c r="P195" s="169"/>
      <c r="Q195" s="208"/>
      <c r="R195" s="166" t="str">
        <f ca="1">IF(ISERROR($V195),"",OFFSET('Smelter Look-up'!$C$4,$V195-4,0)&amp;"")</f>
        <v/>
      </c>
      <c r="S195" s="165" t="str">
        <f t="shared" ca="1" si="23"/>
        <v>ID</v>
      </c>
      <c r="T195" s="165" t="str">
        <f ca="1">IF(B195="","",IF(ISERROR(MATCH($J195,SorP!$B$1:$B$6261,0)),"",INDIRECT("'SorP'!$A$"&amp;MATCH($S195&amp;$J195,SorP!C:C,0))))</f>
        <v>ID-BB</v>
      </c>
      <c r="U195" s="185"/>
      <c r="V195" s="209" t="e">
        <f>IF(C195="",NA(),IF(OR(C195="Smelter not listed",C195="Smelter not yet identified"),MATCH($B195&amp;$D195,'Smelter Look-up'!$J:$J,0),MATCH($B195&amp;$C195,'Smelter Look-up'!$J:$J,0)))</f>
        <v>#N/A</v>
      </c>
      <c r="X195" s="210">
        <f t="shared" si="24"/>
        <v>0</v>
      </c>
      <c r="AB195" s="211" t="str">
        <f t="shared" si="25"/>
        <v>TinPT Bukit Timah</v>
      </c>
    </row>
    <row r="196" spans="1:28" s="210" customFormat="1" ht="51">
      <c r="A196" s="165"/>
      <c r="B196" s="166" t="s">
        <v>1088</v>
      </c>
      <c r="C196" s="170" t="s">
        <v>14869</v>
      </c>
      <c r="D196" s="213"/>
      <c r="E196" s="166" t="s">
        <v>15940</v>
      </c>
      <c r="F196" s="166" t="s">
        <v>14870</v>
      </c>
      <c r="G196" s="166" t="s">
        <v>12764</v>
      </c>
      <c r="H196" s="167">
        <v>0</v>
      </c>
      <c r="I196" s="168" t="s">
        <v>14871</v>
      </c>
      <c r="J196" s="168" t="s">
        <v>1707</v>
      </c>
      <c r="K196" s="207"/>
      <c r="L196" s="207"/>
      <c r="M196" s="207"/>
      <c r="N196" s="207"/>
      <c r="O196" s="207"/>
      <c r="P196" s="169"/>
      <c r="Q196" s="208"/>
      <c r="R196" s="166" t="str">
        <f ca="1">IF(ISERROR($V196),"",OFFSET('Smelter Look-up'!$C$4,$V196-4,0)&amp;"")</f>
        <v>PT Cipta Persada Mulia</v>
      </c>
      <c r="S196" s="165" t="str">
        <f t="shared" ca="1" si="23"/>
        <v>ID</v>
      </c>
      <c r="T196" s="165" t="str">
        <f ca="1">IF(B196="","",IF(ISERROR(MATCH($J196,SorP!$B$1:$B$6261,0)),"",INDIRECT("'SorP'!$A$"&amp;MATCH($S196&amp;$J196,SorP!C:C,0))))</f>
        <v>ID-KR</v>
      </c>
      <c r="U196" s="185"/>
      <c r="V196" s="209">
        <f>IF(C196="",NA(),IF(OR(C196="Smelter not listed",C196="Smelter not yet identified"),MATCH($B196&amp;$D196,'Smelter Look-up'!$J:$J,0),MATCH($B196&amp;$C196,'Smelter Look-up'!$J:$J,0)))</f>
        <v>522</v>
      </c>
      <c r="X196" s="210">
        <f t="shared" si="24"/>
        <v>0</v>
      </c>
      <c r="AB196" s="211" t="str">
        <f t="shared" si="25"/>
        <v>TinPT Cipta Persada Mulia</v>
      </c>
    </row>
    <row r="197" spans="1:28" s="210" customFormat="1" ht="51">
      <c r="A197" s="165"/>
      <c r="B197" s="166" t="s">
        <v>1088</v>
      </c>
      <c r="C197" s="170" t="s">
        <v>15990</v>
      </c>
      <c r="D197" s="213"/>
      <c r="E197" s="166" t="s">
        <v>15940</v>
      </c>
      <c r="F197" s="166" t="s">
        <v>15991</v>
      </c>
      <c r="G197" s="166" t="s">
        <v>12764</v>
      </c>
      <c r="H197" s="167">
        <v>0</v>
      </c>
      <c r="I197" s="168" t="s">
        <v>15992</v>
      </c>
      <c r="J197" s="168" t="s">
        <v>12398</v>
      </c>
      <c r="K197" s="207"/>
      <c r="L197" s="207"/>
      <c r="M197" s="207"/>
      <c r="N197" s="207"/>
      <c r="O197" s="207"/>
      <c r="P197" s="169"/>
      <c r="Q197" s="208"/>
      <c r="R197" s="166" t="str">
        <f ca="1">IF(ISERROR($V197),"",OFFSET('Smelter Look-up'!$C$4,$V197-4,0)&amp;"")</f>
        <v/>
      </c>
      <c r="S197" s="165" t="str">
        <f t="shared" ref="S197" ca="1" si="26">IF(B197="","",IF(ISERROR(MATCH($E197,CL,0)),"Unknown",INDIRECT("'C'!$A$"&amp;MATCH($E197,CL,0)+1)))</f>
        <v>ID</v>
      </c>
      <c r="T197" s="165" t="str">
        <f ca="1">IF(B197="","",IF(ISERROR(MATCH($J197,SorP!$B$1:$B$6261,0)),"",INDIRECT("'SorP'!$A$"&amp;MATCH($S197&amp;$J197,SorP!C:C,0))))</f>
        <v>ID-BB</v>
      </c>
      <c r="U197" s="185"/>
      <c r="V197" s="209" t="e">
        <f>IF(C197="",NA(),IF(OR(C197="Smelter not listed",C197="Smelter not yet identified"),MATCH($B197&amp;$D197,'Smelter Look-up'!$J:$J,0),MATCH($B197&amp;$C197,'Smelter Look-up'!$J:$J,0)))</f>
        <v>#N/A</v>
      </c>
      <c r="X197" s="210">
        <f t="shared" ref="X197" si="27">IF(AND(C197="Smelter not listed",OR(LEN(D197)=0,LEN(E197)=0)),1,0)</f>
        <v>0</v>
      </c>
      <c r="AB197" s="211" t="str">
        <f t="shared" ref="AB197" si="28">B197&amp;C197</f>
        <v>TinPT Menara Cipta Mulia</v>
      </c>
    </row>
    <row r="198" spans="1:28" s="210" customFormat="1" ht="51">
      <c r="A198" s="165"/>
      <c r="B198" s="166" t="s">
        <v>1088</v>
      </c>
      <c r="C198" s="170" t="s">
        <v>607</v>
      </c>
      <c r="D198" s="213"/>
      <c r="E198" s="166" t="s">
        <v>15940</v>
      </c>
      <c r="F198" s="166" t="s">
        <v>749</v>
      </c>
      <c r="G198" s="166" t="s">
        <v>12764</v>
      </c>
      <c r="H198" s="167">
        <v>0</v>
      </c>
      <c r="I198" s="168" t="s">
        <v>1686</v>
      </c>
      <c r="J198" s="168" t="s">
        <v>12398</v>
      </c>
      <c r="K198" s="207"/>
      <c r="L198" s="207"/>
      <c r="M198" s="207"/>
      <c r="N198" s="207"/>
      <c r="O198" s="207"/>
      <c r="P198" s="169"/>
      <c r="Q198" s="208"/>
      <c r="R198" s="166" t="str">
        <f ca="1">IF(ISERROR($V198),"",OFFSET('Smelter Look-up'!$C$4,$V198-4,0)&amp;"")</f>
        <v>PT Mitra Stania Prima</v>
      </c>
      <c r="S198" s="165" t="str">
        <f t="shared" ref="S198:S229" ca="1" si="29">IF(B198="","",IF(ISERROR(MATCH($E198,CL,0)),"Unknown",INDIRECT("'C'!$A$"&amp;MATCH($E198,CL,0)+1)))</f>
        <v>ID</v>
      </c>
      <c r="T198" s="165" t="str">
        <f ca="1">IF(B198="","",IF(ISERROR(MATCH($J198,SorP!$B$1:$B$6261,0)),"",INDIRECT("'SorP'!$A$"&amp;MATCH($S198&amp;$J198,SorP!C:C,0))))</f>
        <v>ID-BB</v>
      </c>
      <c r="U198" s="185"/>
      <c r="V198" s="209">
        <f>IF(C198="",NA(),IF(OR(C198="Smelter not listed",C198="Smelter not yet identified"),MATCH($B198&amp;$D198,'Smelter Look-up'!$J:$J,0),MATCH($B198&amp;$C198,'Smelter Look-up'!$J:$J,0)))</f>
        <v>524</v>
      </c>
      <c r="X198" s="210">
        <f t="shared" ref="X198:X229" si="30">IF(AND(C198="Smelter not listed",OR(LEN(D198)=0,LEN(E198)=0)),1,0)</f>
        <v>0</v>
      </c>
      <c r="AB198" s="211" t="str">
        <f t="shared" ref="AB198:AB229" si="31">B198&amp;C198</f>
        <v>TinPT Mitra Stania Prima</v>
      </c>
    </row>
    <row r="199" spans="1:28" s="210" customFormat="1" ht="63.75">
      <c r="A199" s="165"/>
      <c r="B199" s="166" t="s">
        <v>1088</v>
      </c>
      <c r="C199" s="170" t="s">
        <v>13335</v>
      </c>
      <c r="D199" s="213"/>
      <c r="E199" s="166" t="s">
        <v>15940</v>
      </c>
      <c r="F199" s="166" t="s">
        <v>13349</v>
      </c>
      <c r="G199" s="166" t="s">
        <v>12764</v>
      </c>
      <c r="H199" s="167">
        <v>0</v>
      </c>
      <c r="I199" s="168" t="s">
        <v>14557</v>
      </c>
      <c r="J199" s="168" t="s">
        <v>12398</v>
      </c>
      <c r="K199" s="207"/>
      <c r="L199" s="207"/>
      <c r="M199" s="207"/>
      <c r="N199" s="207"/>
      <c r="O199" s="207"/>
      <c r="P199" s="169"/>
      <c r="Q199" s="208"/>
      <c r="R199" s="166" t="str">
        <f ca="1">IF(ISERROR($V199),"",OFFSET('Smelter Look-up'!$C$4,$V199-4,0)&amp;"")</f>
        <v>PT Mitra Sukses Globalindo</v>
      </c>
      <c r="S199" s="165" t="str">
        <f t="shared" ca="1" si="29"/>
        <v>ID</v>
      </c>
      <c r="T199" s="165" t="str">
        <f ca="1">IF(B199="","",IF(ISERROR(MATCH($J199,SorP!$B$1:$B$6261,0)),"",INDIRECT("'SorP'!$A$"&amp;MATCH($S199&amp;$J199,SorP!C:C,0))))</f>
        <v>ID-BB</v>
      </c>
      <c r="U199" s="185"/>
      <c r="V199" s="209">
        <f>IF(C199="",NA(),IF(OR(C199="Smelter not listed",C199="Smelter not yet identified"),MATCH($B199&amp;$D199,'Smelter Look-up'!$J:$J,0),MATCH($B199&amp;$C199,'Smelter Look-up'!$J:$J,0)))</f>
        <v>525</v>
      </c>
      <c r="X199" s="210">
        <f t="shared" si="30"/>
        <v>0</v>
      </c>
      <c r="AB199" s="211" t="str">
        <f t="shared" si="31"/>
        <v>TinPT Mitra Sukses Globalindo</v>
      </c>
    </row>
    <row r="200" spans="1:28" s="210" customFormat="1" ht="51">
      <c r="A200" s="165"/>
      <c r="B200" s="166" t="s">
        <v>1088</v>
      </c>
      <c r="C200" s="170" t="s">
        <v>15993</v>
      </c>
      <c r="D200" s="213"/>
      <c r="E200" s="166" t="s">
        <v>15940</v>
      </c>
      <c r="F200" s="166" t="s">
        <v>15994</v>
      </c>
      <c r="G200" s="166" t="s">
        <v>12764</v>
      </c>
      <c r="H200" s="167">
        <v>0</v>
      </c>
      <c r="I200" s="168" t="s">
        <v>1686</v>
      </c>
      <c r="J200" s="168" t="s">
        <v>12398</v>
      </c>
      <c r="K200" s="207"/>
      <c r="L200" s="207"/>
      <c r="M200" s="207"/>
      <c r="N200" s="207"/>
      <c r="O200" s="207"/>
      <c r="P200" s="169"/>
      <c r="Q200" s="208"/>
      <c r="R200" s="166" t="str">
        <f ca="1">IF(ISERROR($V200),"",OFFSET('Smelter Look-up'!$C$4,$V200-4,0)&amp;"")</f>
        <v/>
      </c>
      <c r="S200" s="165" t="str">
        <f t="shared" ca="1" si="29"/>
        <v>ID</v>
      </c>
      <c r="T200" s="165" t="str">
        <f ca="1">IF(B200="","",IF(ISERROR(MATCH($J200,SorP!$B$1:$B$6261,0)),"",INDIRECT("'SorP'!$A$"&amp;MATCH($S200&amp;$J200,SorP!C:C,0))))</f>
        <v>ID-BB</v>
      </c>
      <c r="U200" s="185"/>
      <c r="V200" s="209" t="e">
        <f>IF(C200="",NA(),IF(OR(C200="Smelter not listed",C200="Smelter not yet identified"),MATCH($B200&amp;$D200,'Smelter Look-up'!$J:$J,0),MATCH($B200&amp;$C200,'Smelter Look-up'!$J:$J,0)))</f>
        <v>#N/A</v>
      </c>
      <c r="X200" s="210">
        <f t="shared" si="30"/>
        <v>0</v>
      </c>
      <c r="AB200" s="211" t="str">
        <f t="shared" si="31"/>
        <v>TinPT Panca Mega Persada</v>
      </c>
    </row>
    <row r="201" spans="1:28" s="210" customFormat="1" ht="63.75">
      <c r="A201" s="165"/>
      <c r="B201" s="166" t="s">
        <v>1088</v>
      </c>
      <c r="C201" s="170" t="s">
        <v>14901</v>
      </c>
      <c r="D201" s="213"/>
      <c r="E201" s="166" t="s">
        <v>15940</v>
      </c>
      <c r="F201" s="166" t="s">
        <v>14902</v>
      </c>
      <c r="G201" s="166" t="s">
        <v>12764</v>
      </c>
      <c r="H201" s="167">
        <v>0</v>
      </c>
      <c r="I201" s="168" t="s">
        <v>14908</v>
      </c>
      <c r="J201" s="168" t="s">
        <v>12398</v>
      </c>
      <c r="K201" s="207"/>
      <c r="L201" s="207"/>
      <c r="M201" s="207"/>
      <c r="N201" s="207"/>
      <c r="O201" s="207"/>
      <c r="P201" s="169"/>
      <c r="Q201" s="208"/>
      <c r="R201" s="166" t="str">
        <f ca="1">IF(ISERROR($V201),"",OFFSET('Smelter Look-up'!$C$4,$V201-4,0)&amp;"")</f>
        <v>PT Premium Tin Indonesia</v>
      </c>
      <c r="S201" s="165" t="str">
        <f t="shared" ca="1" si="29"/>
        <v>ID</v>
      </c>
      <c r="T201" s="165" t="str">
        <f ca="1">IF(B201="","",IF(ISERROR(MATCH($J201,SorP!$B$1:$B$6261,0)),"",INDIRECT("'SorP'!$A$"&amp;MATCH($S201&amp;$J201,SorP!C:C,0))))</f>
        <v>ID-BB</v>
      </c>
      <c r="U201" s="185"/>
      <c r="V201" s="209">
        <f>IF(C201="",NA(),IF(OR(C201="Smelter not listed",C201="Smelter not yet identified"),MATCH($B201&amp;$D201,'Smelter Look-up'!$J:$J,0),MATCH($B201&amp;$C201,'Smelter Look-up'!$J:$J,0)))</f>
        <v>526</v>
      </c>
      <c r="X201" s="210">
        <f t="shared" si="30"/>
        <v>0</v>
      </c>
      <c r="AB201" s="211" t="str">
        <f t="shared" si="31"/>
        <v>TinPT Premium Tin Indonesia</v>
      </c>
    </row>
    <row r="202" spans="1:28" s="210" customFormat="1" ht="51">
      <c r="A202" s="165"/>
      <c r="B202" s="166" t="s">
        <v>1088</v>
      </c>
      <c r="C202" s="170" t="s">
        <v>15252</v>
      </c>
      <c r="D202" s="213"/>
      <c r="E202" s="166" t="s">
        <v>15940</v>
      </c>
      <c r="F202" s="166" t="s">
        <v>15253</v>
      </c>
      <c r="G202" s="166" t="s">
        <v>12764</v>
      </c>
      <c r="H202" s="167">
        <v>0</v>
      </c>
      <c r="I202" s="168" t="s">
        <v>14554</v>
      </c>
      <c r="J202" s="168" t="s">
        <v>12398</v>
      </c>
      <c r="K202" s="207"/>
      <c r="L202" s="207"/>
      <c r="M202" s="207"/>
      <c r="N202" s="207"/>
      <c r="O202" s="207"/>
      <c r="P202" s="169"/>
      <c r="Q202" s="208"/>
      <c r="R202" s="166" t="str">
        <f ca="1">IF(ISERROR($V202),"",OFFSET('Smelter Look-up'!$C$4,$V202-4,0)&amp;"")</f>
        <v>PT Prima Timah Utama</v>
      </c>
      <c r="S202" s="165" t="str">
        <f t="shared" ca="1" si="29"/>
        <v>ID</v>
      </c>
      <c r="T202" s="165" t="str">
        <f ca="1">IF(B202="","",IF(ISERROR(MATCH($J202,SorP!$B$1:$B$6261,0)),"",INDIRECT("'SorP'!$A$"&amp;MATCH($S202&amp;$J202,SorP!C:C,0))))</f>
        <v>ID-BB</v>
      </c>
      <c r="U202" s="185"/>
      <c r="V202" s="209">
        <f>IF(C202="",NA(),IF(OR(C202="Smelter not listed",C202="Smelter not yet identified"),MATCH($B202&amp;$D202,'Smelter Look-up'!$J:$J,0),MATCH($B202&amp;$C202,'Smelter Look-up'!$J:$J,0)))</f>
        <v>527</v>
      </c>
      <c r="X202" s="210">
        <f t="shared" si="30"/>
        <v>0</v>
      </c>
      <c r="AB202" s="211" t="str">
        <f t="shared" si="31"/>
        <v>TinPT Prima Timah Utama</v>
      </c>
    </row>
    <row r="203" spans="1:28" s="210" customFormat="1" ht="76.5">
      <c r="A203" s="165"/>
      <c r="B203" s="166" t="s">
        <v>1088</v>
      </c>
      <c r="C203" s="170" t="s">
        <v>14872</v>
      </c>
      <c r="D203" s="213"/>
      <c r="E203" s="166" t="s">
        <v>15940</v>
      </c>
      <c r="F203" s="166" t="s">
        <v>14873</v>
      </c>
      <c r="G203" s="166" t="s">
        <v>12764</v>
      </c>
      <c r="H203" s="167">
        <v>0</v>
      </c>
      <c r="I203" s="168" t="s">
        <v>1686</v>
      </c>
      <c r="J203" s="168" t="s">
        <v>12398</v>
      </c>
      <c r="K203" s="207"/>
      <c r="L203" s="207"/>
      <c r="M203" s="207"/>
      <c r="N203" s="207"/>
      <c r="O203" s="207"/>
      <c r="P203" s="169"/>
      <c r="Q203" s="208"/>
      <c r="R203" s="166" t="str">
        <f ca="1">IF(ISERROR($V203),"",OFFSET('Smelter Look-up'!$C$4,$V203-4,0)&amp;"")</f>
        <v>PT Putera Sarana Shakti (PT PSS)</v>
      </c>
      <c r="S203" s="165" t="str">
        <f t="shared" ca="1" si="29"/>
        <v>ID</v>
      </c>
      <c r="T203" s="165" t="str">
        <f ca="1">IF(B203="","",IF(ISERROR(MATCH($J203,SorP!$B$1:$B$6261,0)),"",INDIRECT("'SorP'!$A$"&amp;MATCH($S203&amp;$J203,SorP!C:C,0))))</f>
        <v>ID-BB</v>
      </c>
      <c r="U203" s="185"/>
      <c r="V203" s="209">
        <f>IF(C203="",NA(),IF(OR(C203="Smelter not listed",C203="Smelter not yet identified"),MATCH($B203&amp;$D203,'Smelter Look-up'!$J:$J,0),MATCH($B203&amp;$C203,'Smelter Look-up'!$J:$J,0)))</f>
        <v>528</v>
      </c>
      <c r="X203" s="210">
        <f t="shared" si="30"/>
        <v>0</v>
      </c>
      <c r="AB203" s="211" t="str">
        <f t="shared" si="31"/>
        <v>TinPT Putera Sarana Shakti (PT PSS)</v>
      </c>
    </row>
    <row r="204" spans="1:28" s="210" customFormat="1" ht="51">
      <c r="A204" s="165"/>
      <c r="B204" s="166" t="s">
        <v>1088</v>
      </c>
      <c r="C204" s="170" t="s">
        <v>15995</v>
      </c>
      <c r="D204" s="213"/>
      <c r="E204" s="166" t="s">
        <v>15940</v>
      </c>
      <c r="F204" s="166" t="s">
        <v>15996</v>
      </c>
      <c r="G204" s="166" t="s">
        <v>12764</v>
      </c>
      <c r="H204" s="167">
        <v>0</v>
      </c>
      <c r="I204" s="168" t="s">
        <v>15997</v>
      </c>
      <c r="J204" s="168" t="s">
        <v>12398</v>
      </c>
      <c r="K204" s="207"/>
      <c r="L204" s="207"/>
      <c r="M204" s="207"/>
      <c r="N204" s="207"/>
      <c r="O204" s="207"/>
      <c r="P204" s="169"/>
      <c r="Q204" s="208"/>
      <c r="R204" s="166" t="str">
        <f ca="1">IF(ISERROR($V204),"",OFFSET('Smelter Look-up'!$C$4,$V204-4,0)&amp;"")</f>
        <v/>
      </c>
      <c r="S204" s="165" t="str">
        <f t="shared" ca="1" si="29"/>
        <v>ID</v>
      </c>
      <c r="T204" s="165" t="str">
        <f ca="1">IF(B204="","",IF(ISERROR(MATCH($J204,SorP!$B$1:$B$6261,0)),"",INDIRECT("'SorP'!$A$"&amp;MATCH($S204&amp;$J204,SorP!C:C,0))))</f>
        <v>ID-BB</v>
      </c>
      <c r="U204" s="185"/>
      <c r="V204" s="209" t="e">
        <f>IF(C204="",NA(),IF(OR(C204="Smelter not listed",C204="Smelter not yet identified"),MATCH($B204&amp;$D204,'Smelter Look-up'!$J:$J,0),MATCH($B204&amp;$C204,'Smelter Look-up'!$J:$J,0)))</f>
        <v>#N/A</v>
      </c>
      <c r="X204" s="210">
        <f t="shared" si="30"/>
        <v>0</v>
      </c>
      <c r="AB204" s="211" t="str">
        <f t="shared" si="31"/>
        <v>TinPT Rajawali Rimba Perkasa</v>
      </c>
    </row>
    <row r="205" spans="1:28" s="210" customFormat="1" ht="38.25">
      <c r="A205" s="165"/>
      <c r="B205" s="166" t="s">
        <v>1088</v>
      </c>
      <c r="C205" s="170" t="s">
        <v>15178</v>
      </c>
      <c r="D205" s="213"/>
      <c r="E205" s="166" t="s">
        <v>15940</v>
      </c>
      <c r="F205" s="166" t="s">
        <v>15998</v>
      </c>
      <c r="G205" s="166" t="s">
        <v>15998</v>
      </c>
      <c r="H205" s="167" t="s">
        <v>15998</v>
      </c>
      <c r="I205" s="168" t="s">
        <v>15998</v>
      </c>
      <c r="J205" s="168" t="s">
        <v>15998</v>
      </c>
      <c r="K205" s="207"/>
      <c r="L205" s="207"/>
      <c r="M205" s="207"/>
      <c r="N205" s="207"/>
      <c r="O205" s="207"/>
      <c r="P205" s="169"/>
      <c r="Q205" s="208"/>
      <c r="R205" s="166" t="str">
        <f ca="1">IF(ISERROR($V205),"",OFFSET('Smelter Look-up'!$C$4,$V205-4,0)&amp;"")</f>
        <v>PT Rajehan Ariq</v>
      </c>
      <c r="S205" s="165" t="str">
        <f t="shared" ca="1" si="29"/>
        <v>ID</v>
      </c>
      <c r="T205" s="165" t="str">
        <f ca="1">IF(B205="","",IF(ISERROR(MATCH($J205,SorP!$B$1:$B$6261,0)),"",INDIRECT("'SorP'!$A$"&amp;MATCH($S205&amp;$J205,SorP!C:C,0))))</f>
        <v/>
      </c>
      <c r="U205" s="185"/>
      <c r="V205" s="209">
        <f>IF(C205="",NA(),IF(OR(C205="Smelter not listed",C205="Smelter not yet identified"),MATCH($B205&amp;$D205,'Smelter Look-up'!$J:$J,0),MATCH($B205&amp;$C205,'Smelter Look-up'!$J:$J,0)))</f>
        <v>529</v>
      </c>
      <c r="X205" s="210">
        <f t="shared" si="30"/>
        <v>0</v>
      </c>
      <c r="AB205" s="211" t="str">
        <f t="shared" si="31"/>
        <v>TinPT Rajehan Ariq</v>
      </c>
    </row>
    <row r="206" spans="1:28" s="210" customFormat="1" ht="51">
      <c r="A206" s="165"/>
      <c r="B206" s="166" t="s">
        <v>1088</v>
      </c>
      <c r="C206" s="170" t="s">
        <v>15999</v>
      </c>
      <c r="D206" s="213"/>
      <c r="E206" s="166" t="s">
        <v>15940</v>
      </c>
      <c r="F206" s="166" t="s">
        <v>16000</v>
      </c>
      <c r="G206" s="166" t="s">
        <v>12764</v>
      </c>
      <c r="H206" s="167">
        <v>0</v>
      </c>
      <c r="I206" s="168" t="s">
        <v>1686</v>
      </c>
      <c r="J206" s="168" t="s">
        <v>12398</v>
      </c>
      <c r="K206" s="207"/>
      <c r="L206" s="207"/>
      <c r="M206" s="207"/>
      <c r="N206" s="207"/>
      <c r="O206" s="207"/>
      <c r="P206" s="169"/>
      <c r="Q206" s="208"/>
      <c r="R206" s="166" t="str">
        <f ca="1">IF(ISERROR($V206),"",OFFSET('Smelter Look-up'!$C$4,$V206-4,0)&amp;"")</f>
        <v/>
      </c>
      <c r="S206" s="165" t="str">
        <f t="shared" ca="1" si="29"/>
        <v>ID</v>
      </c>
      <c r="T206" s="165" t="str">
        <f ca="1">IF(B206="","",IF(ISERROR(MATCH($J206,SorP!$B$1:$B$6261,0)),"",INDIRECT("'SorP'!$A$"&amp;MATCH($S206&amp;$J206,SorP!C:C,0))))</f>
        <v>ID-BB</v>
      </c>
      <c r="U206" s="185"/>
      <c r="V206" s="209" t="e">
        <f>IF(C206="",NA(),IF(OR(C206="Smelter not listed",C206="Smelter not yet identified"),MATCH($B206&amp;$D206,'Smelter Look-up'!$J:$J,0),MATCH($B206&amp;$C206,'Smelter Look-up'!$J:$J,0)))</f>
        <v>#N/A</v>
      </c>
      <c r="X206" s="210">
        <f t="shared" si="30"/>
        <v>0</v>
      </c>
      <c r="AB206" s="211" t="str">
        <f t="shared" si="31"/>
        <v>TinPT Refined Bangka Tin</v>
      </c>
    </row>
    <row r="207" spans="1:28" s="210" customFormat="1" ht="63.75">
      <c r="A207" s="165"/>
      <c r="B207" s="166" t="s">
        <v>1088</v>
      </c>
      <c r="C207" s="170" t="s">
        <v>16001</v>
      </c>
      <c r="D207" s="213"/>
      <c r="E207" s="166" t="s">
        <v>15940</v>
      </c>
      <c r="F207" s="166" t="s">
        <v>16002</v>
      </c>
      <c r="G207" s="166" t="s">
        <v>12764</v>
      </c>
      <c r="H207" s="167">
        <v>0</v>
      </c>
      <c r="I207" s="168" t="s">
        <v>14554</v>
      </c>
      <c r="J207" s="168" t="s">
        <v>12398</v>
      </c>
      <c r="K207" s="207"/>
      <c r="L207" s="207"/>
      <c r="M207" s="207"/>
      <c r="N207" s="207"/>
      <c r="O207" s="207"/>
      <c r="P207" s="169"/>
      <c r="Q207" s="208"/>
      <c r="R207" s="166" t="str">
        <f ca="1">IF(ISERROR($V207),"",OFFSET('Smelter Look-up'!$C$4,$V207-4,0)&amp;"")</f>
        <v/>
      </c>
      <c r="S207" s="165" t="str">
        <f t="shared" ca="1" si="29"/>
        <v>ID</v>
      </c>
      <c r="T207" s="165" t="str">
        <f ca="1">IF(B207="","",IF(ISERROR(MATCH($J207,SorP!$B$1:$B$6261,0)),"",INDIRECT("'SorP'!$A$"&amp;MATCH($S207&amp;$J207,SorP!C:C,0))))</f>
        <v>ID-BB</v>
      </c>
      <c r="U207" s="185"/>
      <c r="V207" s="209" t="e">
        <f>IF(C207="",NA(),IF(OR(C207="Smelter not listed",C207="Smelter not yet identified"),MATCH($B207&amp;$D207,'Smelter Look-up'!$J:$J,0),MATCH($B207&amp;$C207,'Smelter Look-up'!$J:$J,0)))</f>
        <v>#N/A</v>
      </c>
      <c r="X207" s="210">
        <f t="shared" si="30"/>
        <v>0</v>
      </c>
      <c r="AB207" s="211" t="str">
        <f t="shared" si="31"/>
        <v>TinPT Sariwiguna Binasentosa</v>
      </c>
    </row>
    <row r="208" spans="1:28" s="210" customFormat="1" ht="51">
      <c r="A208" s="165"/>
      <c r="B208" s="166" t="s">
        <v>1088</v>
      </c>
      <c r="C208" s="170" t="s">
        <v>16003</v>
      </c>
      <c r="D208" s="213"/>
      <c r="E208" s="166" t="s">
        <v>15940</v>
      </c>
      <c r="F208" s="166" t="s">
        <v>16004</v>
      </c>
      <c r="G208" s="166" t="s">
        <v>12764</v>
      </c>
      <c r="H208" s="167">
        <v>0</v>
      </c>
      <c r="I208" s="168" t="s">
        <v>14554</v>
      </c>
      <c r="J208" s="168" t="s">
        <v>12398</v>
      </c>
      <c r="K208" s="207"/>
      <c r="L208" s="207"/>
      <c r="M208" s="207"/>
      <c r="N208" s="207"/>
      <c r="O208" s="207"/>
      <c r="P208" s="169"/>
      <c r="Q208" s="208"/>
      <c r="R208" s="166" t="str">
        <f ca="1">IF(ISERROR($V208),"",OFFSET('Smelter Look-up'!$C$4,$V208-4,0)&amp;"")</f>
        <v/>
      </c>
      <c r="S208" s="165" t="str">
        <f t="shared" ca="1" si="29"/>
        <v>ID</v>
      </c>
      <c r="T208" s="165" t="str">
        <f ca="1">IF(B208="","",IF(ISERROR(MATCH($J208,SorP!$B$1:$B$6261,0)),"",INDIRECT("'SorP'!$A$"&amp;MATCH($S208&amp;$J208,SorP!C:C,0))))</f>
        <v>ID-BB</v>
      </c>
      <c r="U208" s="185"/>
      <c r="V208" s="209" t="e">
        <f>IF(C208="",NA(),IF(OR(C208="Smelter not listed",C208="Smelter not yet identified"),MATCH($B208&amp;$D208,'Smelter Look-up'!$J:$J,0),MATCH($B208&amp;$C208,'Smelter Look-up'!$J:$J,0)))</f>
        <v>#N/A</v>
      </c>
      <c r="X208" s="210">
        <f t="shared" si="30"/>
        <v>0</v>
      </c>
      <c r="AB208" s="211" t="str">
        <f t="shared" si="31"/>
        <v>TinPT Stanindo Inti Perkasa</v>
      </c>
    </row>
    <row r="209" spans="1:28" s="210" customFormat="1" ht="51">
      <c r="A209" s="165"/>
      <c r="B209" s="166" t="s">
        <v>1088</v>
      </c>
      <c r="C209" s="170" t="s">
        <v>16005</v>
      </c>
      <c r="D209" s="213"/>
      <c r="E209" s="166" t="s">
        <v>15940</v>
      </c>
      <c r="F209" s="166" t="s">
        <v>16006</v>
      </c>
      <c r="G209" s="166" t="s">
        <v>12764</v>
      </c>
      <c r="H209" s="167">
        <v>0</v>
      </c>
      <c r="I209" s="168" t="s">
        <v>15987</v>
      </c>
      <c r="J209" s="168" t="s">
        <v>12398</v>
      </c>
      <c r="K209" s="207"/>
      <c r="L209" s="207"/>
      <c r="M209" s="207"/>
      <c r="N209" s="207"/>
      <c r="O209" s="207"/>
      <c r="P209" s="169"/>
      <c r="Q209" s="208"/>
      <c r="R209" s="166" t="str">
        <f ca="1">IF(ISERROR($V209),"",OFFSET('Smelter Look-up'!$C$4,$V209-4,0)&amp;"")</f>
        <v/>
      </c>
      <c r="S209" s="165" t="str">
        <f t="shared" ca="1" si="29"/>
        <v>ID</v>
      </c>
      <c r="T209" s="165" t="str">
        <f ca="1">IF(B209="","",IF(ISERROR(MATCH($J209,SorP!$B$1:$B$6261,0)),"",INDIRECT("'SorP'!$A$"&amp;MATCH($S209&amp;$J209,SorP!C:C,0))))</f>
        <v>ID-BB</v>
      </c>
      <c r="U209" s="185"/>
      <c r="V209" s="209" t="e">
        <f>IF(C209="",NA(),IF(OR(C209="Smelter not listed",C209="Smelter not yet identified"),MATCH($B209&amp;$D209,'Smelter Look-up'!$J:$J,0),MATCH($B209&amp;$C209,'Smelter Look-up'!$J:$J,0)))</f>
        <v>#N/A</v>
      </c>
      <c r="X209" s="210">
        <f t="shared" si="30"/>
        <v>0</v>
      </c>
      <c r="AB209" s="211" t="str">
        <f t="shared" si="31"/>
        <v>TinPT Sukses Inti Makmur</v>
      </c>
    </row>
    <row r="210" spans="1:28" s="210" customFormat="1" ht="51">
      <c r="A210" s="165"/>
      <c r="B210" s="166" t="s">
        <v>1088</v>
      </c>
      <c r="C210" s="170" t="s">
        <v>13289</v>
      </c>
      <c r="D210" s="213"/>
      <c r="E210" s="166" t="s">
        <v>15940</v>
      </c>
      <c r="F210" s="166" t="s">
        <v>767</v>
      </c>
      <c r="G210" s="166" t="s">
        <v>12764</v>
      </c>
      <c r="H210" s="167">
        <v>0</v>
      </c>
      <c r="I210" s="168" t="s">
        <v>1708</v>
      </c>
      <c r="J210" s="168" t="s">
        <v>5897</v>
      </c>
      <c r="K210" s="207"/>
      <c r="L210" s="207"/>
      <c r="M210" s="207"/>
      <c r="N210" s="207"/>
      <c r="O210" s="207"/>
      <c r="P210" s="169"/>
      <c r="Q210" s="208"/>
      <c r="R210" s="166" t="str">
        <f ca="1">IF(ISERROR($V210),"",OFFSET('Smelter Look-up'!$C$4,$V210-4,0)&amp;"")</f>
        <v>PT Timah Tbk Kundur</v>
      </c>
      <c r="S210" s="165" t="str">
        <f t="shared" ca="1" si="29"/>
        <v>ID</v>
      </c>
      <c r="T210" s="165" t="str">
        <f ca="1">IF(B210="","",IF(ISERROR(MATCH($J210,SorP!$B$1:$B$6261,0)),"",INDIRECT("'SorP'!$A$"&amp;MATCH($S210&amp;$J210,SorP!C:C,0))))</f>
        <v>ID-RI</v>
      </c>
      <c r="U210" s="185"/>
      <c r="V210" s="209">
        <f>IF(C210="",NA(),IF(OR(C210="Smelter not listed",C210="Smelter not yet identified"),MATCH($B210&amp;$D210,'Smelter Look-up'!$J:$J,0),MATCH($B210&amp;$C210,'Smelter Look-up'!$J:$J,0)))</f>
        <v>531</v>
      </c>
      <c r="X210" s="210">
        <f t="shared" si="30"/>
        <v>0</v>
      </c>
      <c r="AB210" s="211" t="str">
        <f t="shared" si="31"/>
        <v>TinPT Timah Tbk Kundur</v>
      </c>
    </row>
    <row r="211" spans="1:28" s="210" customFormat="1" ht="51">
      <c r="A211" s="165"/>
      <c r="B211" s="166" t="s">
        <v>1088</v>
      </c>
      <c r="C211" s="170" t="s">
        <v>13288</v>
      </c>
      <c r="D211" s="213"/>
      <c r="E211" s="166" t="s">
        <v>15940</v>
      </c>
      <c r="F211" s="166" t="s">
        <v>750</v>
      </c>
      <c r="G211" s="166" t="s">
        <v>12764</v>
      </c>
      <c r="H211" s="167">
        <v>0</v>
      </c>
      <c r="I211" s="168" t="s">
        <v>1710</v>
      </c>
      <c r="J211" s="168" t="s">
        <v>12398</v>
      </c>
      <c r="K211" s="207"/>
      <c r="L211" s="207"/>
      <c r="M211" s="207"/>
      <c r="N211" s="207"/>
      <c r="O211" s="207"/>
      <c r="P211" s="169"/>
      <c r="Q211" s="208"/>
      <c r="R211" s="166" t="str">
        <f ca="1">IF(ISERROR($V211),"",OFFSET('Smelter Look-up'!$C$4,$V211-4,0)&amp;"")</f>
        <v>PT Timah Tbk Mentok</v>
      </c>
      <c r="S211" s="165" t="str">
        <f t="shared" ca="1" si="29"/>
        <v>ID</v>
      </c>
      <c r="T211" s="165" t="str">
        <f ca="1">IF(B211="","",IF(ISERROR(MATCH($J211,SorP!$B$1:$B$6261,0)),"",INDIRECT("'SorP'!$A$"&amp;MATCH($S211&amp;$J211,SorP!C:C,0))))</f>
        <v>ID-BB</v>
      </c>
      <c r="U211" s="185"/>
      <c r="V211" s="209">
        <f>IF(C211="",NA(),IF(OR(C211="Smelter not listed",C211="Smelter not yet identified"),MATCH($B211&amp;$D211,'Smelter Look-up'!$J:$J,0),MATCH($B211&amp;$C211,'Smelter Look-up'!$J:$J,0)))</f>
        <v>532</v>
      </c>
      <c r="X211" s="210">
        <f t="shared" si="30"/>
        <v>0</v>
      </c>
      <c r="AB211" s="211" t="str">
        <f t="shared" si="31"/>
        <v>TinPT Timah Tbk Mentok</v>
      </c>
    </row>
    <row r="212" spans="1:28" s="210" customFormat="1" ht="51">
      <c r="A212" s="165"/>
      <c r="B212" s="166" t="s">
        <v>1088</v>
      </c>
      <c r="C212" s="170" t="s">
        <v>16007</v>
      </c>
      <c r="D212" s="213"/>
      <c r="E212" s="166" t="s">
        <v>15940</v>
      </c>
      <c r="F212" s="166" t="s">
        <v>16008</v>
      </c>
      <c r="G212" s="166" t="s">
        <v>12764</v>
      </c>
      <c r="H212" s="167">
        <v>0</v>
      </c>
      <c r="I212" s="168" t="s">
        <v>14554</v>
      </c>
      <c r="J212" s="168" t="s">
        <v>12398</v>
      </c>
      <c r="K212" s="207"/>
      <c r="L212" s="207"/>
      <c r="M212" s="207"/>
      <c r="N212" s="207"/>
      <c r="O212" s="207"/>
      <c r="P212" s="169"/>
      <c r="Q212" s="208"/>
      <c r="R212" s="166" t="str">
        <f ca="1">IF(ISERROR($V212),"",OFFSET('Smelter Look-up'!$C$4,$V212-4,0)&amp;"")</f>
        <v/>
      </c>
      <c r="S212" s="165" t="str">
        <f t="shared" ca="1" si="29"/>
        <v>ID</v>
      </c>
      <c r="T212" s="165" t="str">
        <f ca="1">IF(B212="","",IF(ISERROR(MATCH($J212,SorP!$B$1:$B$6261,0)),"",INDIRECT("'SorP'!$A$"&amp;MATCH($S212&amp;$J212,SorP!C:C,0))))</f>
        <v>ID-BB</v>
      </c>
      <c r="U212" s="185"/>
      <c r="V212" s="209" t="e">
        <f>IF(C212="",NA(),IF(OR(C212="Smelter not listed",C212="Smelter not yet identified"),MATCH($B212&amp;$D212,'Smelter Look-up'!$J:$J,0),MATCH($B212&amp;$C212,'Smelter Look-up'!$J:$J,0)))</f>
        <v>#N/A</v>
      </c>
      <c r="X212" s="210">
        <f t="shared" si="30"/>
        <v>0</v>
      </c>
      <c r="AB212" s="211" t="str">
        <f t="shared" si="31"/>
        <v>TinPT Tinindo Inter Nusa</v>
      </c>
    </row>
    <row r="213" spans="1:28" s="210" customFormat="1" ht="51">
      <c r="A213" s="165"/>
      <c r="B213" s="166" t="s">
        <v>1088</v>
      </c>
      <c r="C213" s="170" t="s">
        <v>16009</v>
      </c>
      <c r="D213" s="213"/>
      <c r="E213" s="166" t="s">
        <v>15940</v>
      </c>
      <c r="F213" s="166" t="s">
        <v>16010</v>
      </c>
      <c r="G213" s="166" t="s">
        <v>12764</v>
      </c>
      <c r="H213" s="167">
        <v>0</v>
      </c>
      <c r="I213" s="168" t="s">
        <v>16011</v>
      </c>
      <c r="J213" s="168" t="s">
        <v>5825</v>
      </c>
      <c r="K213" s="207"/>
      <c r="L213" s="207"/>
      <c r="M213" s="207"/>
      <c r="N213" s="207"/>
      <c r="O213" s="207"/>
      <c r="P213" s="169"/>
      <c r="Q213" s="208"/>
      <c r="R213" s="166" t="str">
        <f ca="1">IF(ISERROR($V213),"",OFFSET('Smelter Look-up'!$C$4,$V213-4,0)&amp;"")</f>
        <v/>
      </c>
      <c r="S213" s="165" t="str">
        <f t="shared" ca="1" si="29"/>
        <v>ID</v>
      </c>
      <c r="T213" s="165" t="str">
        <f ca="1">IF(B213="","",IF(ISERROR(MATCH($J213,SorP!$B$1:$B$6261,0)),"",INDIRECT("'SorP'!$A$"&amp;MATCH($S213&amp;$J213,SorP!C:C,0))))</f>
        <v>ID-JB</v>
      </c>
      <c r="U213" s="185"/>
      <c r="V213" s="209" t="e">
        <f>IF(C213="",NA(),IF(OR(C213="Smelter not listed",C213="Smelter not yet identified"),MATCH($B213&amp;$D213,'Smelter Look-up'!$J:$J,0),MATCH($B213&amp;$C213,'Smelter Look-up'!$J:$J,0)))</f>
        <v>#N/A</v>
      </c>
      <c r="X213" s="210">
        <f t="shared" si="30"/>
        <v>0</v>
      </c>
      <c r="AB213" s="211" t="str">
        <f t="shared" si="31"/>
        <v>TinPT Tirus Putra Mandiri</v>
      </c>
    </row>
    <row r="214" spans="1:28" s="210" customFormat="1" ht="38.25">
      <c r="A214" s="165"/>
      <c r="B214" s="166" t="s">
        <v>1088</v>
      </c>
      <c r="C214" s="170" t="s">
        <v>16012</v>
      </c>
      <c r="D214" s="213"/>
      <c r="E214" s="166" t="s">
        <v>15940</v>
      </c>
      <c r="F214" s="166" t="s">
        <v>16013</v>
      </c>
      <c r="G214" s="166" t="s">
        <v>12764</v>
      </c>
      <c r="H214" s="167">
        <v>0</v>
      </c>
      <c r="I214" s="168" t="s">
        <v>16014</v>
      </c>
      <c r="J214" s="168" t="s">
        <v>12398</v>
      </c>
      <c r="K214" s="207"/>
      <c r="L214" s="207"/>
      <c r="M214" s="207"/>
      <c r="N214" s="207"/>
      <c r="O214" s="207"/>
      <c r="P214" s="169"/>
      <c r="Q214" s="208"/>
      <c r="R214" s="166" t="str">
        <f ca="1">IF(ISERROR($V214),"",OFFSET('Smelter Look-up'!$C$4,$V214-4,0)&amp;"")</f>
        <v/>
      </c>
      <c r="S214" s="165" t="str">
        <f t="shared" ca="1" si="29"/>
        <v>ID</v>
      </c>
      <c r="T214" s="165" t="str">
        <f ca="1">IF(B214="","",IF(ISERROR(MATCH($J214,SorP!$B$1:$B$6261,0)),"",INDIRECT("'SorP'!$A$"&amp;MATCH($S214&amp;$J214,SorP!C:C,0))))</f>
        <v>ID-BB</v>
      </c>
      <c r="U214" s="185"/>
      <c r="V214" s="209" t="e">
        <f>IF(C214="",NA(),IF(OR(C214="Smelter not listed",C214="Smelter not yet identified"),MATCH($B214&amp;$D214,'Smelter Look-up'!$J:$J,0),MATCH($B214&amp;$C214,'Smelter Look-up'!$J:$J,0)))</f>
        <v>#N/A</v>
      </c>
      <c r="X214" s="210">
        <f t="shared" si="30"/>
        <v>0</v>
      </c>
      <c r="AB214" s="211" t="str">
        <f t="shared" si="31"/>
        <v>TinPT Tommy Utama</v>
      </c>
    </row>
    <row r="215" spans="1:28" s="210" customFormat="1" ht="76.5">
      <c r="A215" s="165"/>
      <c r="B215" s="166" t="s">
        <v>1088</v>
      </c>
      <c r="C215" s="170" t="s">
        <v>11985</v>
      </c>
      <c r="D215" s="213"/>
      <c r="E215" s="166" t="s">
        <v>15898</v>
      </c>
      <c r="F215" s="166" t="s">
        <v>1727</v>
      </c>
      <c r="G215" s="166" t="s">
        <v>12764</v>
      </c>
      <c r="H215" s="167">
        <v>0</v>
      </c>
      <c r="I215" s="168" t="s">
        <v>1644</v>
      </c>
      <c r="J215" s="168" t="s">
        <v>1678</v>
      </c>
      <c r="K215" s="207"/>
      <c r="L215" s="207"/>
      <c r="M215" s="207"/>
      <c r="N215" s="207"/>
      <c r="O215" s="207"/>
      <c r="P215" s="169"/>
      <c r="Q215" s="208"/>
      <c r="R215" s="166" t="str">
        <f ca="1">IF(ISERROR($V215),"",OFFSET('Smelter Look-up'!$C$4,$V215-4,0)&amp;"")</f>
        <v>Resind Industria e Comercio Ltda.</v>
      </c>
      <c r="S215" s="165" t="str">
        <f t="shared" ca="1" si="29"/>
        <v>BR</v>
      </c>
      <c r="T215" s="165" t="str">
        <f ca="1">IF(B215="","",IF(ISERROR(MATCH($J215,SorP!$B$1:$B$6261,0)),"",INDIRECT("'SorP'!$A$"&amp;MATCH($S215&amp;$J215,SorP!C:C,0))))</f>
        <v>BR-MG</v>
      </c>
      <c r="U215" s="185"/>
      <c r="V215" s="209">
        <f>IF(C215="",NA(),IF(OR(C215="Smelter not listed",C215="Smelter not yet identified"),MATCH($B215&amp;$D215,'Smelter Look-up'!$J:$J,0),MATCH($B215&amp;$C215,'Smelter Look-up'!$J:$J,0)))</f>
        <v>534</v>
      </c>
      <c r="X215" s="210">
        <f t="shared" si="30"/>
        <v>0</v>
      </c>
      <c r="AB215" s="211" t="str">
        <f t="shared" si="31"/>
        <v>TinResind Industria e Comercio Ltda.</v>
      </c>
    </row>
    <row r="216" spans="1:28" s="210" customFormat="1" ht="25.5">
      <c r="A216" s="165"/>
      <c r="B216" s="166" t="s">
        <v>1088</v>
      </c>
      <c r="C216" s="170" t="s">
        <v>2420</v>
      </c>
      <c r="D216" s="213"/>
      <c r="E216" s="166" t="s">
        <v>15898</v>
      </c>
      <c r="F216" s="166" t="s">
        <v>2421</v>
      </c>
      <c r="G216" s="166" t="s">
        <v>12764</v>
      </c>
      <c r="H216" s="167">
        <v>0</v>
      </c>
      <c r="I216" s="168" t="s">
        <v>2429</v>
      </c>
      <c r="J216" s="168" t="s">
        <v>1610</v>
      </c>
      <c r="K216" s="207"/>
      <c r="L216" s="207"/>
      <c r="M216" s="207"/>
      <c r="N216" s="207"/>
      <c r="O216" s="207"/>
      <c r="P216" s="169"/>
      <c r="Q216" s="208"/>
      <c r="R216" s="166" t="str">
        <f ca="1">IF(ISERROR($V216),"",OFFSET('Smelter Look-up'!$C$4,$V216-4,0)&amp;"")</f>
        <v>Super Ligas</v>
      </c>
      <c r="S216" s="165" t="str">
        <f t="shared" ca="1" si="29"/>
        <v>BR</v>
      </c>
      <c r="T216" s="165" t="str">
        <f ca="1">IF(B216="","",IF(ISERROR(MATCH($J216,SorP!$B$1:$B$6261,0)),"",INDIRECT("'SorP'!$A$"&amp;MATCH($S216&amp;$J216,SorP!C:C,0))))</f>
        <v>BR-SP</v>
      </c>
      <c r="U216" s="185"/>
      <c r="V216" s="209">
        <f>IF(C216="",NA(),IF(OR(C216="Smelter not listed",C216="Smelter not yet identified"),MATCH($B216&amp;$D216,'Smelter Look-up'!$J:$J,0),MATCH($B216&amp;$C216,'Smelter Look-up'!$J:$J,0)))</f>
        <v>539</v>
      </c>
      <c r="X216" s="210">
        <f t="shared" si="30"/>
        <v>0</v>
      </c>
      <c r="AB216" s="211" t="str">
        <f t="shared" si="31"/>
        <v>TinSuper Ligas</v>
      </c>
    </row>
    <row r="217" spans="1:28" s="210" customFormat="1" ht="25.5">
      <c r="A217" s="165"/>
      <c r="B217" s="166" t="s">
        <v>1088</v>
      </c>
      <c r="C217" s="170" t="s">
        <v>989</v>
      </c>
      <c r="D217" s="213"/>
      <c r="E217" s="166" t="s">
        <v>15955</v>
      </c>
      <c r="F217" s="166" t="s">
        <v>753</v>
      </c>
      <c r="G217" s="166" t="s">
        <v>12764</v>
      </c>
      <c r="H217" s="167">
        <v>0</v>
      </c>
      <c r="I217" s="168" t="s">
        <v>1711</v>
      </c>
      <c r="J217" s="168" t="s">
        <v>1712</v>
      </c>
      <c r="K217" s="207"/>
      <c r="L217" s="207"/>
      <c r="M217" s="207"/>
      <c r="N217" s="207"/>
      <c r="O217" s="207"/>
      <c r="P217" s="169"/>
      <c r="Q217" s="208"/>
      <c r="R217" s="166" t="str">
        <f ca="1">IF(ISERROR($V217),"",OFFSET('Smelter Look-up'!$C$4,$V217-4,0)&amp;"")</f>
        <v>Thaisarco</v>
      </c>
      <c r="S217" s="165" t="str">
        <f t="shared" ca="1" si="29"/>
        <v>TH</v>
      </c>
      <c r="T217" s="165" t="str">
        <f ca="1">IF(B217="","",IF(ISERROR(MATCH($J217,SorP!$B$1:$B$6261,0)),"",INDIRECT("'SorP'!$A$"&amp;MATCH($S217&amp;$J217,SorP!C:C,0))))</f>
        <v>TH-83</v>
      </c>
      <c r="U217" s="185"/>
      <c r="V217" s="209">
        <f>IF(C217="",NA(),IF(OR(C217="Smelter not listed",C217="Smelter not yet identified"),MATCH($B217&amp;$D217,'Smelter Look-up'!$J:$J,0),MATCH($B217&amp;$C217,'Smelter Look-up'!$J:$J,0)))</f>
        <v>543</v>
      </c>
      <c r="X217" s="210">
        <f t="shared" si="30"/>
        <v>0</v>
      </c>
      <c r="AB217" s="211" t="str">
        <f t="shared" si="31"/>
        <v>TinThaisarco</v>
      </c>
    </row>
    <row r="218" spans="1:28" s="210" customFormat="1" ht="89.25">
      <c r="A218" s="165"/>
      <c r="B218" s="166" t="s">
        <v>1088</v>
      </c>
      <c r="C218" s="170" t="s">
        <v>14867</v>
      </c>
      <c r="D218" s="213"/>
      <c r="E218" s="166" t="s">
        <v>15912</v>
      </c>
      <c r="F218" s="166" t="s">
        <v>756</v>
      </c>
      <c r="G218" s="166" t="s">
        <v>12764</v>
      </c>
      <c r="H218" s="167">
        <v>0</v>
      </c>
      <c r="I218" s="168" t="s">
        <v>2336</v>
      </c>
      <c r="J218" s="168" t="s">
        <v>13126</v>
      </c>
      <c r="K218" s="207"/>
      <c r="L218" s="207"/>
      <c r="M218" s="207"/>
      <c r="N218" s="207"/>
      <c r="O218" s="207"/>
      <c r="P218" s="169"/>
      <c r="Q218" s="208"/>
      <c r="R218" s="166" t="str">
        <f ca="1">IF(ISERROR($V218),"",OFFSET('Smelter Look-up'!$C$4,$V218-4,0)&amp;"")</f>
        <v>Tin Smelting Branch of Yunnan Tin Co., Ltd.</v>
      </c>
      <c r="S218" s="165" t="str">
        <f t="shared" ca="1" si="29"/>
        <v>CN</v>
      </c>
      <c r="T218" s="165" t="str">
        <f ca="1">IF(B218="","",IF(ISERROR(MATCH($J218,SorP!$B$1:$B$6261,0)),"",INDIRECT("'SorP'!$A$"&amp;MATCH($S218&amp;$J218,SorP!C:C,0))))</f>
        <v>CN-YN</v>
      </c>
      <c r="U218" s="185"/>
      <c r="V218" s="209">
        <f>IF(C218="",NA(),IF(OR(C218="Smelter not listed",C218="Smelter not yet identified"),MATCH($B218&amp;$D218,'Smelter Look-up'!$J:$J,0),MATCH($B218&amp;$C218,'Smelter Look-up'!$J:$J,0)))</f>
        <v>546</v>
      </c>
      <c r="X218" s="210">
        <f t="shared" si="30"/>
        <v>0</v>
      </c>
      <c r="AB218" s="211" t="str">
        <f t="shared" si="31"/>
        <v>TinTin Smelting Branch of Yunnan Tin Co., Ltd.</v>
      </c>
    </row>
    <row r="219" spans="1:28" s="210" customFormat="1" ht="114.75">
      <c r="A219" s="165"/>
      <c r="B219" s="166" t="s">
        <v>1088</v>
      </c>
      <c r="C219" s="170" t="s">
        <v>16015</v>
      </c>
      <c r="D219" s="213"/>
      <c r="E219" s="166" t="s">
        <v>15963</v>
      </c>
      <c r="F219" s="166" t="s">
        <v>16016</v>
      </c>
      <c r="G219" s="166" t="s">
        <v>12764</v>
      </c>
      <c r="H219" s="167">
        <v>0</v>
      </c>
      <c r="I219" s="168" t="s">
        <v>16017</v>
      </c>
      <c r="J219" s="168" t="s">
        <v>11714</v>
      </c>
      <c r="K219" s="207"/>
      <c r="L219" s="207"/>
      <c r="M219" s="207"/>
      <c r="N219" s="207"/>
      <c r="O219" s="207"/>
      <c r="P219" s="169"/>
      <c r="Q219" s="208"/>
      <c r="R219" s="166" t="str">
        <f ca="1">IF(ISERROR($V219),"",OFFSET('Smelter Look-up'!$C$4,$V219-4,0)&amp;"")</f>
        <v/>
      </c>
      <c r="S219" s="165" t="str">
        <f t="shared" ca="1" si="29"/>
        <v>Unknown</v>
      </c>
      <c r="T219" s="165" t="e">
        <f ca="1">IF(B219="","",IF(ISERROR(MATCH($J219,SorP!$B$1:$B$6261,0)),"",INDIRECT("'SorP'!$A$"&amp;MATCH($S219&amp;$J219,SorP!C:C,0))))</f>
        <v>#N/A</v>
      </c>
      <c r="U219" s="185"/>
      <c r="V219" s="209" t="e">
        <f>IF(C219="",NA(),IF(OR(C219="Smelter not listed",C219="Smelter not yet identified"),MATCH($B219&amp;$D219,'Smelter Look-up'!$J:$J,0),MATCH($B219&amp;$C219,'Smelter Look-up'!$J:$J,0)))</f>
        <v>#N/A</v>
      </c>
      <c r="X219" s="210">
        <f t="shared" si="30"/>
        <v>0</v>
      </c>
      <c r="AB219" s="211" t="str">
        <f t="shared" si="31"/>
        <v>TinTuyen Quang Non-Ferrous Metals Joint Stock Company</v>
      </c>
    </row>
    <row r="220" spans="1:28" s="210" customFormat="1" ht="76.5">
      <c r="A220" s="165"/>
      <c r="B220" s="166" t="s">
        <v>1088</v>
      </c>
      <c r="C220" s="170" t="s">
        <v>14535</v>
      </c>
      <c r="D220" s="213"/>
      <c r="E220" s="166" t="s">
        <v>15963</v>
      </c>
      <c r="F220" s="166" t="s">
        <v>14536</v>
      </c>
      <c r="G220" s="166" t="s">
        <v>12764</v>
      </c>
      <c r="H220" s="167">
        <v>0</v>
      </c>
      <c r="I220" s="168" t="s">
        <v>14556</v>
      </c>
      <c r="J220" s="168" t="s">
        <v>11729</v>
      </c>
      <c r="K220" s="207"/>
      <c r="L220" s="207"/>
      <c r="M220" s="207"/>
      <c r="N220" s="207"/>
      <c r="O220" s="207"/>
      <c r="P220" s="169"/>
      <c r="Q220" s="208"/>
      <c r="R220" s="166" t="str">
        <f ca="1">IF(ISERROR($V220),"",OFFSET('Smelter Look-up'!$C$4,$V220-4,0)&amp;"")</f>
        <v>VQB Mineral and Trading Group JSC</v>
      </c>
      <c r="S220" s="165" t="str">
        <f t="shared" ca="1" si="29"/>
        <v>Unknown</v>
      </c>
      <c r="T220" s="165" t="str">
        <f ca="1">IF(B220="","",IF(ISERROR(MATCH($J220,SorP!$B$1:$B$6261,0)),"",INDIRECT("'SorP'!$A$"&amp;MATCH($S220&amp;$J220,SorP!C:C,0))))</f>
        <v/>
      </c>
      <c r="U220" s="185"/>
      <c r="V220" s="209">
        <f>IF(C220="",NA(),IF(OR(C220="Smelter not listed",C220="Smelter not yet identified"),MATCH($B220&amp;$D220,'Smelter Look-up'!$J:$J,0),MATCH($B220&amp;$C220,'Smelter Look-up'!$J:$J,0)))</f>
        <v>550</v>
      </c>
      <c r="X220" s="210">
        <f t="shared" si="30"/>
        <v>0</v>
      </c>
      <c r="AB220" s="211" t="str">
        <f t="shared" si="31"/>
        <v>TinVQB Mineral and Trading Group JSC</v>
      </c>
    </row>
    <row r="221" spans="1:28" s="210" customFormat="1" ht="76.5">
      <c r="A221" s="165"/>
      <c r="B221" s="166" t="s">
        <v>1088</v>
      </c>
      <c r="C221" s="170" t="s">
        <v>2422</v>
      </c>
      <c r="D221" s="213"/>
      <c r="E221" s="166" t="s">
        <v>15898</v>
      </c>
      <c r="F221" s="166" t="s">
        <v>754</v>
      </c>
      <c r="G221" s="166" t="s">
        <v>12764</v>
      </c>
      <c r="H221" s="167">
        <v>0</v>
      </c>
      <c r="I221" s="168" t="s">
        <v>1685</v>
      </c>
      <c r="J221" s="168" t="s">
        <v>1689</v>
      </c>
      <c r="K221" s="207"/>
      <c r="L221" s="207"/>
      <c r="M221" s="207"/>
      <c r="N221" s="207"/>
      <c r="O221" s="207"/>
      <c r="P221" s="169"/>
      <c r="Q221" s="208"/>
      <c r="R221" s="166" t="str">
        <f ca="1">IF(ISERROR($V221),"",OFFSET('Smelter Look-up'!$C$4,$V221-4,0)&amp;"")</f>
        <v>White Solder Metalurgia e Mineracao Ltda.</v>
      </c>
      <c r="S221" s="165" t="str">
        <f t="shared" ca="1" si="29"/>
        <v>BR</v>
      </c>
      <c r="T221" s="165" t="str">
        <f ca="1">IF(B221="","",IF(ISERROR(MATCH($J221,SorP!$B$1:$B$6261,0)),"",INDIRECT("'SorP'!$A$"&amp;MATCH($S221&amp;$J221,SorP!C:C,0))))</f>
        <v>BR-RO</v>
      </c>
      <c r="U221" s="185"/>
      <c r="V221" s="209">
        <f>IF(C221="",NA(),IF(OR(C221="Smelter not listed",C221="Smelter not yet identified"),MATCH($B221&amp;$D221,'Smelter Look-up'!$J:$J,0),MATCH($B221&amp;$C221,'Smelter Look-up'!$J:$J,0)))</f>
        <v>551</v>
      </c>
      <c r="X221" s="210">
        <f t="shared" si="30"/>
        <v>0</v>
      </c>
      <c r="AB221" s="211" t="str">
        <f t="shared" si="31"/>
        <v>TinWhite Solder Metalurgia e Mineracao Ltda.</v>
      </c>
    </row>
    <row r="222" spans="1:28" s="210" customFormat="1" ht="89.25">
      <c r="A222" s="165"/>
      <c r="B222" s="166" t="s">
        <v>1088</v>
      </c>
      <c r="C222" s="170" t="s">
        <v>2073</v>
      </c>
      <c r="D222" s="213"/>
      <c r="E222" s="166" t="s">
        <v>15912</v>
      </c>
      <c r="F222" s="166" t="s">
        <v>755</v>
      </c>
      <c r="G222" s="166" t="s">
        <v>12764</v>
      </c>
      <c r="H222" s="167">
        <v>0</v>
      </c>
      <c r="I222" s="168" t="s">
        <v>2336</v>
      </c>
      <c r="J222" s="168" t="s">
        <v>13126</v>
      </c>
      <c r="K222" s="207"/>
      <c r="L222" s="207"/>
      <c r="M222" s="207"/>
      <c r="N222" s="207"/>
      <c r="O222" s="207"/>
      <c r="P222" s="169"/>
      <c r="Q222" s="208"/>
      <c r="R222" s="166" t="str">
        <f ca="1">IF(ISERROR($V222),"",OFFSET('Smelter Look-up'!$C$4,$V222-4,0)&amp;"")</f>
        <v>Yunnan Chengfeng Non-ferrous Metals Co., Ltd.</v>
      </c>
      <c r="S222" s="165" t="str">
        <f t="shared" ca="1" si="29"/>
        <v>CN</v>
      </c>
      <c r="T222" s="165" t="str">
        <f ca="1">IF(B222="","",IF(ISERROR(MATCH($J222,SorP!$B$1:$B$6261,0)),"",INDIRECT("'SorP'!$A$"&amp;MATCH($S222&amp;$J222,SorP!C:C,0))))</f>
        <v>CN-YN</v>
      </c>
      <c r="U222" s="185"/>
      <c r="V222" s="209">
        <f>IF(C222="",NA(),IF(OR(C222="Smelter not listed",C222="Smelter not yet identified"),MATCH($B222&amp;$D222,'Smelter Look-up'!$J:$J,0),MATCH($B222&amp;$C222,'Smelter Look-up'!$J:$J,0)))</f>
        <v>560</v>
      </c>
      <c r="X222" s="210">
        <f t="shared" si="30"/>
        <v>0</v>
      </c>
      <c r="AB222" s="211" t="str">
        <f t="shared" si="31"/>
        <v>TinYunnan Chengfeng Non-ferrous Metals Co., Ltd.</v>
      </c>
    </row>
    <row r="223" spans="1:28" s="210" customFormat="1" ht="89.25">
      <c r="A223" s="165"/>
      <c r="B223" s="166" t="s">
        <v>1088</v>
      </c>
      <c r="C223" s="170" t="s">
        <v>13294</v>
      </c>
      <c r="D223" s="213"/>
      <c r="E223" s="166" t="s">
        <v>15912</v>
      </c>
      <c r="F223" s="166" t="s">
        <v>13295</v>
      </c>
      <c r="G223" s="166">
        <v>0</v>
      </c>
      <c r="H223" s="167">
        <v>0</v>
      </c>
      <c r="I223" s="168" t="s">
        <v>2336</v>
      </c>
      <c r="J223" s="168" t="s">
        <v>13126</v>
      </c>
      <c r="K223" s="207"/>
      <c r="L223" s="207"/>
      <c r="M223" s="207"/>
      <c r="N223" s="207"/>
      <c r="O223" s="207"/>
      <c r="P223" s="169"/>
      <c r="Q223" s="208"/>
      <c r="R223" s="166" t="str">
        <f ca="1">IF(ISERROR($V223),"",OFFSET('Smelter Look-up'!$C$4,$V223-4,0)&amp;"")</f>
        <v>Yunnan Yunfan Non-ferrous Metals Co., Ltd.</v>
      </c>
      <c r="S223" s="165" t="str">
        <f t="shared" ca="1" si="29"/>
        <v>CN</v>
      </c>
      <c r="T223" s="165" t="str">
        <f ca="1">IF(B223="","",IF(ISERROR(MATCH($J223,SorP!$B$1:$B$6261,0)),"",INDIRECT("'SorP'!$A$"&amp;MATCH($S223&amp;$J223,SorP!C:C,0))))</f>
        <v>CN-YN</v>
      </c>
      <c r="U223" s="185"/>
      <c r="V223" s="209">
        <f>IF(C223="",NA(),IF(OR(C223="Smelter not listed",C223="Smelter not yet identified"),MATCH($B223&amp;$D223,'Smelter Look-up'!$J:$J,0),MATCH($B223&amp;$C223,'Smelter Look-up'!$J:$J,0)))</f>
        <v>568</v>
      </c>
      <c r="X223" s="210">
        <f t="shared" si="30"/>
        <v>0</v>
      </c>
      <c r="AB223" s="211" t="str">
        <f t="shared" si="31"/>
        <v>TinYunnan Yunfan Non-ferrous Metals Co., Ltd.</v>
      </c>
    </row>
    <row r="224" spans="1:28" s="210" customFormat="1" ht="38.25">
      <c r="A224" s="165"/>
      <c r="B224" s="166" t="s">
        <v>1090</v>
      </c>
      <c r="C224" s="170" t="s">
        <v>13296</v>
      </c>
      <c r="D224" s="213"/>
      <c r="E224" s="166" t="s">
        <v>15895</v>
      </c>
      <c r="F224" s="166" t="s">
        <v>757</v>
      </c>
      <c r="G224" s="166" t="s">
        <v>12764</v>
      </c>
      <c r="H224" s="167">
        <v>0</v>
      </c>
      <c r="I224" s="168" t="s">
        <v>2042</v>
      </c>
      <c r="J224" s="168" t="s">
        <v>2043</v>
      </c>
      <c r="K224" s="207"/>
      <c r="L224" s="207"/>
      <c r="M224" s="207"/>
      <c r="N224" s="207"/>
      <c r="O224" s="207"/>
      <c r="P224" s="169"/>
      <c r="Q224" s="208"/>
      <c r="R224" s="166" t="str">
        <f ca="1">IF(ISERROR($V224),"",OFFSET('Smelter Look-up'!$C$4,$V224-4,0)&amp;"")</f>
        <v>A.L.M.T. Corp.</v>
      </c>
      <c r="S224" s="165" t="str">
        <f t="shared" ca="1" si="29"/>
        <v>JP</v>
      </c>
      <c r="T224" s="165" t="str">
        <f ca="1">IF(B224="","",IF(ISERROR(MATCH($J224,SorP!$B$1:$B$6261,0)),"",INDIRECT("'SorP'!$A$"&amp;MATCH($S224&amp;$J224,SorP!C:C,0))))</f>
        <v>JP-16</v>
      </c>
      <c r="U224" s="185"/>
      <c r="V224" s="209">
        <f>IF(C224="",NA(),IF(OR(C224="Smelter not listed",C224="Smelter not yet identified"),MATCH($B224&amp;$D224,'Smelter Look-up'!$J:$J,0),MATCH($B224&amp;$C224,'Smelter Look-up'!$J:$J,0)))</f>
        <v>574</v>
      </c>
      <c r="X224" s="210">
        <f t="shared" si="30"/>
        <v>0</v>
      </c>
      <c r="AB224" s="211" t="str">
        <f t="shared" si="31"/>
        <v>TungstenA.L.M.T. Corp.</v>
      </c>
    </row>
    <row r="225" spans="1:28" s="210" customFormat="1" ht="51">
      <c r="A225" s="165"/>
      <c r="B225" s="166" t="s">
        <v>1090</v>
      </c>
      <c r="C225" s="170" t="s">
        <v>16018</v>
      </c>
      <c r="D225" s="213"/>
      <c r="E225" s="166" t="s">
        <v>15898</v>
      </c>
      <c r="F225" s="166" t="s">
        <v>16019</v>
      </c>
      <c r="G225" s="166" t="s">
        <v>12764</v>
      </c>
      <c r="H225" s="167">
        <v>0</v>
      </c>
      <c r="I225" s="168" t="s">
        <v>16020</v>
      </c>
      <c r="J225" s="168" t="s">
        <v>1610</v>
      </c>
      <c r="K225" s="207"/>
      <c r="L225" s="207"/>
      <c r="M225" s="207"/>
      <c r="N225" s="207"/>
      <c r="O225" s="207"/>
      <c r="P225" s="169"/>
      <c r="Q225" s="208"/>
      <c r="R225" s="166" t="str">
        <f ca="1">IF(ISERROR($V225),"",OFFSET('Smelter Look-up'!$C$4,$V225-4,0)&amp;"")</f>
        <v/>
      </c>
      <c r="S225" s="165" t="str">
        <f t="shared" ca="1" si="29"/>
        <v>BR</v>
      </c>
      <c r="T225" s="165" t="str">
        <f ca="1">IF(B225="","",IF(ISERROR(MATCH($J225,SorP!$B$1:$B$6261,0)),"",INDIRECT("'SorP'!$A$"&amp;MATCH($S225&amp;$J225,SorP!C:C,0))))</f>
        <v>BR-SP</v>
      </c>
      <c r="U225" s="185"/>
      <c r="V225" s="209" t="e">
        <f>IF(C225="",NA(),IF(OR(C225="Smelter not listed",C225="Smelter not yet identified"),MATCH($B225&amp;$D225,'Smelter Look-up'!$J:$J,0),MATCH($B225&amp;$C225,'Smelter Look-up'!$J:$J,0)))</f>
        <v>#N/A</v>
      </c>
      <c r="X225" s="210">
        <f t="shared" si="30"/>
        <v>0</v>
      </c>
      <c r="AB225" s="211" t="str">
        <f t="shared" si="31"/>
        <v>TungstenACL Metais Eireli</v>
      </c>
    </row>
    <row r="226" spans="1:28" s="210" customFormat="1" ht="140.25">
      <c r="A226" s="165"/>
      <c r="B226" s="166" t="s">
        <v>1090</v>
      </c>
      <c r="C226" s="170" t="s">
        <v>13336</v>
      </c>
      <c r="D226" s="213"/>
      <c r="E226" s="166" t="s">
        <v>15898</v>
      </c>
      <c r="F226" s="166" t="s">
        <v>13350</v>
      </c>
      <c r="G226" s="166" t="s">
        <v>12764</v>
      </c>
      <c r="H226" s="167">
        <v>0</v>
      </c>
      <c r="I226" s="168" t="s">
        <v>2400</v>
      </c>
      <c r="J226" s="168" t="s">
        <v>1610</v>
      </c>
      <c r="K226" s="207"/>
      <c r="L226" s="207"/>
      <c r="M226" s="207"/>
      <c r="N226" s="207"/>
      <c r="O226" s="207"/>
      <c r="P226" s="169"/>
      <c r="Q226" s="208"/>
      <c r="R226" s="166" t="str">
        <f ca="1">IF(ISERROR($V226),"",OFFSET('Smelter Look-up'!$C$4,$V226-4,0)&amp;"")</f>
        <v>Albasteel Industria e Comercio de Ligas Para Fundicao Ltd.</v>
      </c>
      <c r="S226" s="165" t="str">
        <f t="shared" ca="1" si="29"/>
        <v>BR</v>
      </c>
      <c r="T226" s="165" t="str">
        <f ca="1">IF(B226="","",IF(ISERROR(MATCH($J226,SorP!$B$1:$B$6261,0)),"",INDIRECT("'SorP'!$A$"&amp;MATCH($S226&amp;$J226,SorP!C:C,0))))</f>
        <v>BR-SP</v>
      </c>
      <c r="U226" s="185"/>
      <c r="V226" s="209">
        <f>IF(C226="",NA(),IF(OR(C226="Smelter not listed",C226="Smelter not yet identified"),MATCH($B226&amp;$D226,'Smelter Look-up'!$J:$J,0),MATCH($B226&amp;$C226,'Smelter Look-up'!$J:$J,0)))</f>
        <v>576</v>
      </c>
      <c r="X226" s="210">
        <f t="shared" si="30"/>
        <v>0</v>
      </c>
      <c r="AB226" s="211" t="str">
        <f t="shared" si="31"/>
        <v>TungstenAlbasteel Industria e Comercio de Ligas Para Fundicao Ltd.</v>
      </c>
    </row>
    <row r="227" spans="1:28" s="210" customFormat="1" ht="89.25">
      <c r="A227" s="165"/>
      <c r="B227" s="166" t="s">
        <v>1090</v>
      </c>
      <c r="C227" s="170" t="s">
        <v>13337</v>
      </c>
      <c r="D227" s="213"/>
      <c r="E227" s="166" t="s">
        <v>15963</v>
      </c>
      <c r="F227" s="166" t="s">
        <v>13351</v>
      </c>
      <c r="G227" s="166" t="s">
        <v>12764</v>
      </c>
      <c r="H227" s="167">
        <v>0</v>
      </c>
      <c r="I227" s="168" t="s">
        <v>13360</v>
      </c>
      <c r="J227" s="168" t="s">
        <v>1748</v>
      </c>
      <c r="K227" s="207"/>
      <c r="L227" s="207"/>
      <c r="M227" s="207"/>
      <c r="N227" s="207"/>
      <c r="O227" s="207"/>
      <c r="P227" s="169"/>
      <c r="Q227" s="208"/>
      <c r="R227" s="166" t="str">
        <f ca="1">IF(ISERROR($V227),"",OFFSET('Smelter Look-up'!$C$4,$V227-4,0)&amp;"")</f>
        <v>Asia Tungsten Products Vietnam Ltd.</v>
      </c>
      <c r="S227" s="165" t="str">
        <f t="shared" ca="1" si="29"/>
        <v>Unknown</v>
      </c>
      <c r="T227" s="165" t="str">
        <f ca="1">IF(B227="","",IF(ISERROR(MATCH($J227,SorP!$B$1:$B$6261,0)),"",INDIRECT("'SorP'!$A$"&amp;MATCH($S227&amp;$J227,SorP!C:C,0))))</f>
        <v/>
      </c>
      <c r="U227" s="185"/>
      <c r="V227" s="209">
        <f>IF(C227="",NA(),IF(OR(C227="Smelter not listed",C227="Smelter not yet identified"),MATCH($B227&amp;$D227,'Smelter Look-up'!$J:$J,0),MATCH($B227&amp;$C227,'Smelter Look-up'!$J:$J,0)))</f>
        <v>580</v>
      </c>
      <c r="X227" s="210">
        <f t="shared" si="30"/>
        <v>0</v>
      </c>
      <c r="AB227" s="211" t="str">
        <f t="shared" si="31"/>
        <v>TungstenAsia Tungsten Products Vietnam Ltd.</v>
      </c>
    </row>
    <row r="228" spans="1:28" s="210" customFormat="1" ht="89.25">
      <c r="A228" s="165"/>
      <c r="B228" s="166" t="s">
        <v>1090</v>
      </c>
      <c r="C228" s="170" t="s">
        <v>14539</v>
      </c>
      <c r="D228" s="213"/>
      <c r="E228" s="166" t="s">
        <v>15912</v>
      </c>
      <c r="F228" s="166" t="s">
        <v>13299</v>
      </c>
      <c r="G228" s="166" t="s">
        <v>12764</v>
      </c>
      <c r="H228" s="167">
        <v>0</v>
      </c>
      <c r="I228" s="168" t="s">
        <v>1558</v>
      </c>
      <c r="J228" s="168" t="s">
        <v>13119</v>
      </c>
      <c r="K228" s="207"/>
      <c r="L228" s="207"/>
      <c r="M228" s="207"/>
      <c r="N228" s="207"/>
      <c r="O228" s="207"/>
      <c r="P228" s="169"/>
      <c r="Q228" s="208"/>
      <c r="R228" s="166" t="str">
        <f ca="1">IF(ISERROR($V228),"",OFFSET('Smelter Look-up'!$C$4,$V228-4,0)&amp;"")</f>
        <v>China Molybdenum Tungsten Co., Ltd.</v>
      </c>
      <c r="S228" s="165" t="str">
        <f t="shared" ca="1" si="29"/>
        <v>CN</v>
      </c>
      <c r="T228" s="165" t="str">
        <f ca="1">IF(B228="","",IF(ISERROR(MATCH($J228,SorP!$B$1:$B$6261,0)),"",INDIRECT("'SorP'!$A$"&amp;MATCH($S228&amp;$J228,SorP!C:C,0))))</f>
        <v>CN-HA</v>
      </c>
      <c r="U228" s="185"/>
      <c r="V228" s="209">
        <f>IF(C228="",NA(),IF(OR(C228="Smelter not listed",C228="Smelter not yet identified"),MATCH($B228&amp;$D228,'Smelter Look-up'!$J:$J,0),MATCH($B228&amp;$C228,'Smelter Look-up'!$J:$J,0)))</f>
        <v>586</v>
      </c>
      <c r="X228" s="210">
        <f t="shared" si="30"/>
        <v>0</v>
      </c>
      <c r="AB228" s="211" t="str">
        <f t="shared" si="31"/>
        <v>TungstenChina Molybdenum Tungsten Co., Ltd.</v>
      </c>
    </row>
    <row r="229" spans="1:28" s="210" customFormat="1" ht="102">
      <c r="A229" s="165"/>
      <c r="B229" s="166" t="s">
        <v>1090</v>
      </c>
      <c r="C229" s="170" t="s">
        <v>1332</v>
      </c>
      <c r="D229" s="213"/>
      <c r="E229" s="166" t="s">
        <v>15912</v>
      </c>
      <c r="F229" s="166" t="s">
        <v>760</v>
      </c>
      <c r="G229" s="166" t="s">
        <v>12764</v>
      </c>
      <c r="H229" s="167">
        <v>0</v>
      </c>
      <c r="I229" s="168" t="s">
        <v>1692</v>
      </c>
      <c r="J229" s="168" t="s">
        <v>13117</v>
      </c>
      <c r="K229" s="207"/>
      <c r="L229" s="207"/>
      <c r="M229" s="207"/>
      <c r="N229" s="207"/>
      <c r="O229" s="207"/>
      <c r="P229" s="169"/>
      <c r="Q229" s="208"/>
      <c r="R229" s="166" t="str">
        <f ca="1">IF(ISERROR($V229),"",OFFSET('Smelter Look-up'!$C$4,$V229-4,0)&amp;"")</f>
        <v>Chongyi Zhangyuan Tungsten Co., Ltd.</v>
      </c>
      <c r="S229" s="165" t="str">
        <f t="shared" ca="1" si="29"/>
        <v>CN</v>
      </c>
      <c r="T229" s="165" t="str">
        <f ca="1">IF(B229="","",IF(ISERROR(MATCH($J229,SorP!$B$1:$B$6261,0)),"",INDIRECT("'SorP'!$A$"&amp;MATCH($S229&amp;$J229,SorP!C:C,0))))</f>
        <v>CN-JX</v>
      </c>
      <c r="U229" s="185"/>
      <c r="V229" s="209">
        <f>IF(C229="",NA(),IF(OR(C229="Smelter not listed",C229="Smelter not yet identified"),MATCH($B229&amp;$D229,'Smelter Look-up'!$J:$J,0),MATCH($B229&amp;$C229,'Smelter Look-up'!$J:$J,0)))</f>
        <v>588</v>
      </c>
      <c r="X229" s="210">
        <f t="shared" si="30"/>
        <v>0</v>
      </c>
      <c r="AB229" s="211" t="str">
        <f t="shared" si="31"/>
        <v>TungstenChongyi Zhangyuan Tungsten Co., Ltd.</v>
      </c>
    </row>
    <row r="230" spans="1:28" s="210" customFormat="1" ht="63.75">
      <c r="A230" s="165"/>
      <c r="B230" s="166" t="s">
        <v>1090</v>
      </c>
      <c r="C230" s="170" t="s">
        <v>16021</v>
      </c>
      <c r="D230" s="213"/>
      <c r="E230" s="166" t="s">
        <v>15912</v>
      </c>
      <c r="F230" s="166" t="s">
        <v>16022</v>
      </c>
      <c r="G230" s="166" t="s">
        <v>12764</v>
      </c>
      <c r="H230" s="167">
        <v>0</v>
      </c>
      <c r="I230" s="168" t="s">
        <v>16023</v>
      </c>
      <c r="J230" s="168" t="s">
        <v>13101</v>
      </c>
      <c r="K230" s="207"/>
      <c r="L230" s="207"/>
      <c r="M230" s="207"/>
      <c r="N230" s="207"/>
      <c r="O230" s="207"/>
      <c r="P230" s="169"/>
      <c r="Q230" s="208"/>
      <c r="R230" s="166" t="str">
        <f ca="1">IF(ISERROR($V230),"",OFFSET('Smelter Look-up'!$C$4,$V230-4,0)&amp;"")</f>
        <v/>
      </c>
      <c r="S230" s="165" t="str">
        <f t="shared" ref="S230:S260" ca="1" si="32">IF(B230="","",IF(ISERROR(MATCH($E230,CL,0)),"Unknown",INDIRECT("'C'!$A$"&amp;MATCH($E230,CL,0)+1)))</f>
        <v>CN</v>
      </c>
      <c r="T230" s="165" t="str">
        <f ca="1">IF(B230="","",IF(ISERROR(MATCH($J230,SorP!$B$1:$B$6261,0)),"",INDIRECT("'SorP'!$A$"&amp;MATCH($S230&amp;$J230,SorP!C:C,0))))</f>
        <v>CN-GX</v>
      </c>
      <c r="U230" s="185"/>
      <c r="V230" s="209" t="e">
        <f>IF(C230="",NA(),IF(OR(C230="Smelter not listed",C230="Smelter not yet identified"),MATCH($B230&amp;$D230,'Smelter Look-up'!$J:$J,0),MATCH($B230&amp;$C230,'Smelter Look-up'!$J:$J,0)))</f>
        <v>#N/A</v>
      </c>
      <c r="X230" s="210">
        <f t="shared" ref="X230:X260" si="33">IF(AND(C230="Smelter not listed",OR(LEN(D230)=0,LEN(E230)=0)),1,0)</f>
        <v>0</v>
      </c>
      <c r="AB230" s="211" t="str">
        <f t="shared" ref="AB230:AB260" si="34">B230&amp;C230</f>
        <v>TungstenCNMC (Guangxi) PGMA Co., Ltd.</v>
      </c>
    </row>
    <row r="231" spans="1:28" s="210" customFormat="1" ht="51">
      <c r="A231" s="165"/>
      <c r="B231" s="166" t="s">
        <v>1090</v>
      </c>
      <c r="C231" s="170" t="s">
        <v>13338</v>
      </c>
      <c r="D231" s="213"/>
      <c r="E231" s="166" t="s">
        <v>15898</v>
      </c>
      <c r="F231" s="166" t="s">
        <v>13352</v>
      </c>
      <c r="G231" s="166" t="s">
        <v>12764</v>
      </c>
      <c r="H231" s="167">
        <v>0</v>
      </c>
      <c r="I231" s="168" t="s">
        <v>13361</v>
      </c>
      <c r="J231" s="168" t="s">
        <v>3339</v>
      </c>
      <c r="K231" s="207"/>
      <c r="L231" s="207"/>
      <c r="M231" s="207"/>
      <c r="N231" s="207"/>
      <c r="O231" s="207"/>
      <c r="P231" s="169"/>
      <c r="Q231" s="208"/>
      <c r="R231" s="166" t="str">
        <f ca="1">IF(ISERROR($V231),"",OFFSET('Smelter Look-up'!$C$4,$V231-4,0)&amp;"")</f>
        <v>Cronimet Brasil Ltda</v>
      </c>
      <c r="S231" s="165" t="str">
        <f t="shared" ca="1" si="32"/>
        <v>BR</v>
      </c>
      <c r="T231" s="165" t="str">
        <f ca="1">IF(B231="","",IF(ISERROR(MATCH($J231,SorP!$B$1:$B$6261,0)),"",INDIRECT("'SorP'!$A$"&amp;MATCH($S231&amp;$J231,SorP!C:C,0))))</f>
        <v>BR-SC</v>
      </c>
      <c r="U231" s="185"/>
      <c r="V231" s="209">
        <f>IF(C231="",NA(),IF(OR(C231="Smelter not listed",C231="Smelter not yet identified"),MATCH($B231&amp;$D231,'Smelter Look-up'!$J:$J,0),MATCH($B231&amp;$C231,'Smelter Look-up'!$J:$J,0)))</f>
        <v>589</v>
      </c>
      <c r="X231" s="210">
        <f t="shared" si="33"/>
        <v>0</v>
      </c>
      <c r="AB231" s="211" t="str">
        <f t="shared" si="34"/>
        <v>TungstenCronimet Brasil Ltda</v>
      </c>
    </row>
    <row r="232" spans="1:28" s="210" customFormat="1" ht="76.5">
      <c r="A232" s="165"/>
      <c r="B232" s="166" t="s">
        <v>1090</v>
      </c>
      <c r="C232" s="170" t="s">
        <v>14912</v>
      </c>
      <c r="D232" s="213"/>
      <c r="E232" s="166" t="s">
        <v>15912</v>
      </c>
      <c r="F232" s="166" t="s">
        <v>14541</v>
      </c>
      <c r="G232" s="166" t="s">
        <v>12764</v>
      </c>
      <c r="H232" s="167">
        <v>0</v>
      </c>
      <c r="I232" s="168" t="s">
        <v>13317</v>
      </c>
      <c r="J232" s="168" t="s">
        <v>13116</v>
      </c>
      <c r="K232" s="207"/>
      <c r="L232" s="207"/>
      <c r="M232" s="207"/>
      <c r="N232" s="207"/>
      <c r="O232" s="207"/>
      <c r="P232" s="169"/>
      <c r="Q232" s="208"/>
      <c r="R232" s="166" t="str">
        <f ca="1">IF(ISERROR($V232),"",OFFSET('Smelter Look-up'!$C$4,$V232-4,0)&amp;"")</f>
        <v>Fujian Xinlu Tungsten Co., Ltd.</v>
      </c>
      <c r="S232" s="165" t="str">
        <f t="shared" ca="1" si="32"/>
        <v>CN</v>
      </c>
      <c r="T232" s="165" t="str">
        <f ca="1">IF(B232="","",IF(ISERROR(MATCH($J232,SorP!$B$1:$B$6261,0)),"",INDIRECT("'SorP'!$A$"&amp;MATCH($S232&amp;$J232,SorP!C:C,0))))</f>
        <v>CN-FJ</v>
      </c>
      <c r="U232" s="185"/>
      <c r="V232" s="209">
        <f>IF(C232="",NA(),IF(OR(C232="Smelter not listed",C232="Smelter not yet identified"),MATCH($B232&amp;$D232,'Smelter Look-up'!$J:$J,0),MATCH($B232&amp;$C232,'Smelter Look-up'!$J:$J,0)))</f>
        <v>591</v>
      </c>
      <c r="X232" s="210">
        <f t="shared" si="33"/>
        <v>0</v>
      </c>
      <c r="AB232" s="211" t="str">
        <f t="shared" si="34"/>
        <v>TungstenFujian Xinlu Tungsten Co., Ltd.</v>
      </c>
    </row>
    <row r="233" spans="1:28" s="210" customFormat="1" ht="89.25">
      <c r="A233" s="165"/>
      <c r="B233" s="166" t="s">
        <v>1090</v>
      </c>
      <c r="C233" s="170" t="s">
        <v>141</v>
      </c>
      <c r="D233" s="213"/>
      <c r="E233" s="166" t="s">
        <v>15912</v>
      </c>
      <c r="F233" s="166" t="s">
        <v>132</v>
      </c>
      <c r="G233" s="166" t="s">
        <v>12764</v>
      </c>
      <c r="H233" s="167">
        <v>0</v>
      </c>
      <c r="I233" s="168" t="s">
        <v>1692</v>
      </c>
      <c r="J233" s="168" t="s">
        <v>13117</v>
      </c>
      <c r="K233" s="207"/>
      <c r="L233" s="207"/>
      <c r="M233" s="207"/>
      <c r="N233" s="207"/>
      <c r="O233" s="207"/>
      <c r="P233" s="169"/>
      <c r="Q233" s="208"/>
      <c r="R233" s="166" t="str">
        <f ca="1">IF(ISERROR($V233),"",OFFSET('Smelter Look-up'!$C$4,$V233-4,0)&amp;"")</f>
        <v>Ganzhou Jiangwu Ferrotungsten Co., Ltd.</v>
      </c>
      <c r="S233" s="165" t="str">
        <f t="shared" ca="1" si="32"/>
        <v>CN</v>
      </c>
      <c r="T233" s="165" t="str">
        <f ca="1">IF(B233="","",IF(ISERROR(MATCH($J233,SorP!$B$1:$B$6261,0)),"",INDIRECT("'SorP'!$A$"&amp;MATCH($S233&amp;$J233,SorP!C:C,0))))</f>
        <v>CN-JX</v>
      </c>
      <c r="U233" s="185"/>
      <c r="V233" s="209">
        <f>IF(C233="",NA(),IF(OR(C233="Smelter not listed",C233="Smelter not yet identified"),MATCH($B233&amp;$D233,'Smelter Look-up'!$J:$J,0),MATCH($B233&amp;$C233,'Smelter Look-up'!$J:$J,0)))</f>
        <v>592</v>
      </c>
      <c r="X233" s="210">
        <f t="shared" si="33"/>
        <v>0</v>
      </c>
      <c r="AB233" s="211" t="str">
        <f t="shared" si="34"/>
        <v>TungstenGanzhou Jiangwu Ferrotungsten Co., Ltd.</v>
      </c>
    </row>
    <row r="234" spans="1:28" s="210" customFormat="1" ht="89.25">
      <c r="A234" s="165"/>
      <c r="B234" s="166" t="s">
        <v>1090</v>
      </c>
      <c r="C234" s="170" t="s">
        <v>377</v>
      </c>
      <c r="D234" s="213"/>
      <c r="E234" s="166" t="s">
        <v>15912</v>
      </c>
      <c r="F234" s="166" t="s">
        <v>378</v>
      </c>
      <c r="G234" s="166" t="s">
        <v>12764</v>
      </c>
      <c r="H234" s="167">
        <v>0</v>
      </c>
      <c r="I234" s="168" t="s">
        <v>1692</v>
      </c>
      <c r="J234" s="168" t="s">
        <v>13117</v>
      </c>
      <c r="K234" s="207"/>
      <c r="L234" s="207"/>
      <c r="M234" s="207"/>
      <c r="N234" s="207"/>
      <c r="O234" s="207"/>
      <c r="P234" s="169"/>
      <c r="Q234" s="208"/>
      <c r="R234" s="166" t="str">
        <f ca="1">IF(ISERROR($V234),"",OFFSET('Smelter Look-up'!$C$4,$V234-4,0)&amp;"")</f>
        <v>Ganzhou Seadragon W &amp; Mo Co., Ltd.</v>
      </c>
      <c r="S234" s="165" t="str">
        <f t="shared" ca="1" si="32"/>
        <v>CN</v>
      </c>
      <c r="T234" s="165" t="str">
        <f ca="1">IF(B234="","",IF(ISERROR(MATCH($J234,SorP!$B$1:$B$6261,0)),"",INDIRECT("'SorP'!$A$"&amp;MATCH($S234&amp;$J234,SorP!C:C,0))))</f>
        <v>CN-JX</v>
      </c>
      <c r="U234" s="185"/>
      <c r="V234" s="209">
        <f>IF(C234="",NA(),IF(OR(C234="Smelter not listed",C234="Smelter not yet identified"),MATCH($B234&amp;$D234,'Smelter Look-up'!$J:$J,0),MATCH($B234&amp;$C234,'Smelter Look-up'!$J:$J,0)))</f>
        <v>593</v>
      </c>
      <c r="X234" s="210">
        <f t="shared" si="33"/>
        <v>0</v>
      </c>
      <c r="AB234" s="211" t="str">
        <f t="shared" si="34"/>
        <v>TungstenGanzhou Seadragon W &amp; Mo Co., Ltd.</v>
      </c>
    </row>
    <row r="235" spans="1:28" s="210" customFormat="1" ht="89.25">
      <c r="A235" s="165"/>
      <c r="B235" s="166" t="s">
        <v>1090</v>
      </c>
      <c r="C235" s="170" t="s">
        <v>1333</v>
      </c>
      <c r="D235" s="213"/>
      <c r="E235" s="166" t="s">
        <v>15912</v>
      </c>
      <c r="F235" s="166" t="s">
        <v>759</v>
      </c>
      <c r="G235" s="166" t="s">
        <v>12764</v>
      </c>
      <c r="H235" s="167">
        <v>0</v>
      </c>
      <c r="I235" s="168" t="s">
        <v>1737</v>
      </c>
      <c r="J235" s="168" t="s">
        <v>13122</v>
      </c>
      <c r="K235" s="207"/>
      <c r="L235" s="207"/>
      <c r="M235" s="207"/>
      <c r="N235" s="207"/>
      <c r="O235" s="207"/>
      <c r="P235" s="169"/>
      <c r="Q235" s="208"/>
      <c r="R235" s="166" t="str">
        <f ca="1">IF(ISERROR($V235),"",OFFSET('Smelter Look-up'!$C$4,$V235-4,0)&amp;"")</f>
        <v>Guangdong Xianglu Tungsten Co., Ltd.</v>
      </c>
      <c r="S235" s="165" t="str">
        <f t="shared" ca="1" si="32"/>
        <v>CN</v>
      </c>
      <c r="T235" s="165" t="str">
        <f ca="1">IF(B235="","",IF(ISERROR(MATCH($J235,SorP!$B$1:$B$6261,0)),"",INDIRECT("'SorP'!$A$"&amp;MATCH($S235&amp;$J235,SorP!C:C,0))))</f>
        <v>CN-GD</v>
      </c>
      <c r="U235" s="185"/>
      <c r="V235" s="209">
        <f>IF(C235="",NA(),IF(OR(C235="Smelter not listed",C235="Smelter not yet identified"),MATCH($B235&amp;$D235,'Smelter Look-up'!$J:$J,0),MATCH($B235&amp;$C235,'Smelter Look-up'!$J:$J,0)))</f>
        <v>598</v>
      </c>
      <c r="X235" s="210">
        <f t="shared" si="33"/>
        <v>0</v>
      </c>
      <c r="AB235" s="211" t="str">
        <f t="shared" si="34"/>
        <v>TungstenGuangdong Xianglu Tungsten Co., Ltd.</v>
      </c>
    </row>
    <row r="236" spans="1:28" s="210" customFormat="1" ht="63.75">
      <c r="A236" s="165"/>
      <c r="B236" s="166" t="s">
        <v>1090</v>
      </c>
      <c r="C236" s="170" t="s">
        <v>2425</v>
      </c>
      <c r="D236" s="213"/>
      <c r="E236" s="166" t="s">
        <v>15894</v>
      </c>
      <c r="F236" s="166" t="s">
        <v>1378</v>
      </c>
      <c r="G236" s="166" t="s">
        <v>12764</v>
      </c>
      <c r="H236" s="167">
        <v>0</v>
      </c>
      <c r="I236" s="168" t="s">
        <v>1670</v>
      </c>
      <c r="J236" s="168" t="s">
        <v>4121</v>
      </c>
      <c r="K236" s="207"/>
      <c r="L236" s="207"/>
      <c r="M236" s="207"/>
      <c r="N236" s="207"/>
      <c r="O236" s="207"/>
      <c r="P236" s="169"/>
      <c r="Q236" s="208"/>
      <c r="R236" s="166" t="str">
        <f ca="1">IF(ISERROR($V236),"",OFFSET('Smelter Look-up'!$C$4,$V236-4,0)&amp;"")</f>
        <v>H.C. Starck Tungsten GmbH</v>
      </c>
      <c r="S236" s="165" t="str">
        <f t="shared" ca="1" si="32"/>
        <v>DE</v>
      </c>
      <c r="T236" s="165" t="str">
        <f ca="1">IF(B236="","",IF(ISERROR(MATCH($J236,SorP!$B$1:$B$6261,0)),"",INDIRECT("'SorP'!$A$"&amp;MATCH($S236&amp;$J236,SorP!C:C,0))))</f>
        <v>DE-NI</v>
      </c>
      <c r="U236" s="185"/>
      <c r="V236" s="209">
        <f>IF(C236="",NA(),IF(OR(C236="Smelter not listed",C236="Smelter not yet identified"),MATCH($B236&amp;$D236,'Smelter Look-up'!$J:$J,0),MATCH($B236&amp;$C236,'Smelter Look-up'!$J:$J,0)))</f>
        <v>600</v>
      </c>
      <c r="X236" s="210">
        <f t="shared" si="33"/>
        <v>0</v>
      </c>
      <c r="AB236" s="211" t="str">
        <f t="shared" si="34"/>
        <v>TungstenH.C. Starck Tungsten GmbH</v>
      </c>
    </row>
    <row r="237" spans="1:28" s="210" customFormat="1" ht="76.5">
      <c r="A237" s="165"/>
      <c r="B237" s="166" t="s">
        <v>1090</v>
      </c>
      <c r="C237" s="170" t="s">
        <v>14913</v>
      </c>
      <c r="D237" s="213"/>
      <c r="E237" s="166" t="s">
        <v>15912</v>
      </c>
      <c r="F237" s="166" t="s">
        <v>13353</v>
      </c>
      <c r="G237" s="166" t="s">
        <v>12764</v>
      </c>
      <c r="H237" s="167">
        <v>0</v>
      </c>
      <c r="I237" s="168" t="s">
        <v>14551</v>
      </c>
      <c r="J237" s="168" t="s">
        <v>13122</v>
      </c>
      <c r="K237" s="207"/>
      <c r="L237" s="207"/>
      <c r="M237" s="207"/>
      <c r="N237" s="207"/>
      <c r="O237" s="207"/>
      <c r="P237" s="169"/>
      <c r="Q237" s="208"/>
      <c r="R237" s="166" t="str">
        <f ca="1">IF(ISERROR($V237),"",OFFSET('Smelter Look-up'!$C$4,$V237-4,0)&amp;"")</f>
        <v>Hubei Green Tungsten Co., Ltd.</v>
      </c>
      <c r="S237" s="165" t="str">
        <f t="shared" ca="1" si="32"/>
        <v>CN</v>
      </c>
      <c r="T237" s="165" t="str">
        <f ca="1">IF(B237="","",IF(ISERROR(MATCH($J237,SorP!$B$1:$B$6261,0)),"",INDIRECT("'SorP'!$A$"&amp;MATCH($S237&amp;$J237,SorP!C:C,0))))</f>
        <v>CN-GD</v>
      </c>
      <c r="U237" s="185"/>
      <c r="V237" s="209">
        <f>IF(C237="",NA(),IF(OR(C237="Smelter not listed",C237="Smelter not yet identified"),MATCH($B237&amp;$D237,'Smelter Look-up'!$J:$J,0),MATCH($B237&amp;$C237,'Smelter Look-up'!$J:$J,0)))</f>
        <v>602</v>
      </c>
      <c r="X237" s="210">
        <f t="shared" si="33"/>
        <v>0</v>
      </c>
      <c r="AB237" s="211" t="str">
        <f t="shared" si="34"/>
        <v>TungstenHubei Green Tungsten Co., Ltd.</v>
      </c>
    </row>
    <row r="238" spans="1:28" s="210" customFormat="1" ht="63.75">
      <c r="A238" s="165"/>
      <c r="B238" s="166" t="s">
        <v>1090</v>
      </c>
      <c r="C238" s="170" t="s">
        <v>2119</v>
      </c>
      <c r="D238" s="213"/>
      <c r="E238" s="166" t="s">
        <v>15912</v>
      </c>
      <c r="F238" s="166" t="s">
        <v>16024</v>
      </c>
      <c r="G238" s="166" t="s">
        <v>12764</v>
      </c>
      <c r="H238" s="167">
        <v>0</v>
      </c>
      <c r="I238" s="168" t="s">
        <v>2044</v>
      </c>
      <c r="J238" s="168" t="s">
        <v>13121</v>
      </c>
      <c r="K238" s="207"/>
      <c r="L238" s="207"/>
      <c r="M238" s="207"/>
      <c r="N238" s="207"/>
      <c r="O238" s="207"/>
      <c r="P238" s="169"/>
      <c r="Q238" s="208"/>
      <c r="R238" s="166" t="str">
        <f ca="1">IF(ISERROR($V238),"",OFFSET('Smelter Look-up'!$C$4,$V238-4,0)&amp;"")</f>
        <v/>
      </c>
      <c r="S238" s="165" t="str">
        <f t="shared" ca="1" si="32"/>
        <v>CN</v>
      </c>
      <c r="T238" s="165" t="str">
        <f ca="1">IF(B238="","",IF(ISERROR(MATCH($J238,SorP!$B$1:$B$6261,0)),"",INDIRECT("'SorP'!$A$"&amp;MATCH($S238&amp;$J238,SorP!C:C,0))))</f>
        <v>CN-HN</v>
      </c>
      <c r="U238" s="185"/>
      <c r="V238" s="209" t="e">
        <f>IF(C238="",NA(),IF(OR(C238="Smelter not listed",C238="Smelter not yet identified"),MATCH($B238&amp;$D238,'Smelter Look-up'!$J:$J,0),MATCH($B238&amp;$C238,'Smelter Look-up'!$J:$J,0)))</f>
        <v>#N/A</v>
      </c>
      <c r="X238" s="210">
        <f t="shared" si="33"/>
        <v>0</v>
      </c>
      <c r="AB238" s="211" t="str">
        <f t="shared" si="34"/>
        <v>TungstenHunan Chenzhou Mining Co., Ltd.</v>
      </c>
    </row>
    <row r="239" spans="1:28" s="210" customFormat="1" ht="76.5">
      <c r="A239" s="165"/>
      <c r="B239" s="166" t="s">
        <v>1090</v>
      </c>
      <c r="C239" s="170" t="s">
        <v>14914</v>
      </c>
      <c r="D239" s="213"/>
      <c r="E239" s="166" t="s">
        <v>15912</v>
      </c>
      <c r="F239" s="166" t="s">
        <v>762</v>
      </c>
      <c r="G239" s="166" t="s">
        <v>12764</v>
      </c>
      <c r="H239" s="167">
        <v>0</v>
      </c>
      <c r="I239" s="168" t="s">
        <v>1663</v>
      </c>
      <c r="J239" s="168" t="s">
        <v>13121</v>
      </c>
      <c r="K239" s="207"/>
      <c r="L239" s="207"/>
      <c r="M239" s="207"/>
      <c r="N239" s="207"/>
      <c r="O239" s="207"/>
      <c r="P239" s="169"/>
      <c r="Q239" s="208"/>
      <c r="R239" s="166" t="str">
        <f ca="1">IF(ISERROR($V239),"",OFFSET('Smelter Look-up'!$C$4,$V239-4,0)&amp;"")</f>
        <v>Hunan Jintai New Material Co., Ltd.</v>
      </c>
      <c r="S239" s="165" t="str">
        <f t="shared" ca="1" si="32"/>
        <v>CN</v>
      </c>
      <c r="T239" s="165" t="str">
        <f ca="1">IF(B239="","",IF(ISERROR(MATCH($J239,SorP!$B$1:$B$6261,0)),"",INDIRECT("'SorP'!$A$"&amp;MATCH($S239&amp;$J239,SorP!C:C,0))))</f>
        <v>CN-HN</v>
      </c>
      <c r="U239" s="185"/>
      <c r="V239" s="209">
        <f>IF(C239="",NA(),IF(OR(C239="Smelter not listed",C239="Smelter not yet identified"),MATCH($B239&amp;$D239,'Smelter Look-up'!$J:$J,0),MATCH($B239&amp;$C239,'Smelter Look-up'!$J:$J,0)))</f>
        <v>605</v>
      </c>
      <c r="X239" s="210">
        <f t="shared" si="33"/>
        <v>0</v>
      </c>
      <c r="AB239" s="211" t="str">
        <f t="shared" si="34"/>
        <v>TungstenHunan Jintai New Material Co., Ltd.</v>
      </c>
    </row>
    <row r="240" spans="1:28" s="210" customFormat="1" ht="178.5">
      <c r="A240" s="165"/>
      <c r="B240" s="166" t="s">
        <v>1090</v>
      </c>
      <c r="C240" s="170" t="s">
        <v>14911</v>
      </c>
      <c r="D240" s="213"/>
      <c r="E240" s="166" t="s">
        <v>15912</v>
      </c>
      <c r="F240" s="166" t="s">
        <v>1358</v>
      </c>
      <c r="G240" s="166" t="s">
        <v>12764</v>
      </c>
      <c r="H240" s="167">
        <v>0</v>
      </c>
      <c r="I240" s="168" t="s">
        <v>1693</v>
      </c>
      <c r="J240" s="168" t="s">
        <v>13121</v>
      </c>
      <c r="K240" s="207"/>
      <c r="L240" s="207"/>
      <c r="M240" s="207"/>
      <c r="N240" s="207"/>
      <c r="O240" s="207"/>
      <c r="P240" s="169"/>
      <c r="Q240" s="208"/>
      <c r="R240" s="166" t="str">
        <f ca="1">IF(ISERROR($V240),"",OFFSET('Smelter Look-up'!$C$4,$V240-4,0)&amp;"")</f>
        <v>Hunan Shizhuyuan Nonferrous Metals Co., Ltd. Chenzhou Tungsten Products Branch</v>
      </c>
      <c r="S240" s="165" t="str">
        <f t="shared" ca="1" si="32"/>
        <v>CN</v>
      </c>
      <c r="T240" s="165" t="str">
        <f ca="1">IF(B240="","",IF(ISERROR(MATCH($J240,SorP!$B$1:$B$6261,0)),"",INDIRECT("'SorP'!$A$"&amp;MATCH($S240&amp;$J240,SorP!C:C,0))))</f>
        <v>CN-HN</v>
      </c>
      <c r="U240" s="185"/>
      <c r="V240" s="209">
        <f>IF(C240="",NA(),IF(OR(C240="Smelter not listed",C240="Smelter not yet identified"),MATCH($B240&amp;$D240,'Smelter Look-up'!$J:$J,0),MATCH($B240&amp;$C240,'Smelter Look-up'!$J:$J,0)))</f>
        <v>606</v>
      </c>
      <c r="X240" s="210">
        <f t="shared" si="33"/>
        <v>0</v>
      </c>
      <c r="AB240" s="211" t="str">
        <f t="shared" si="34"/>
        <v>TungstenHunan Shizhuyuan Nonferrous Metals Co., Ltd. Chenzhou Tungsten Products Branch</v>
      </c>
    </row>
    <row r="241" spans="1:28" s="210" customFormat="1" ht="63.75">
      <c r="A241" s="165"/>
      <c r="B241" s="166" t="s">
        <v>1090</v>
      </c>
      <c r="C241" s="170" t="s">
        <v>1335</v>
      </c>
      <c r="D241" s="213"/>
      <c r="E241" s="166" t="s">
        <v>15895</v>
      </c>
      <c r="F241" s="166" t="s">
        <v>763</v>
      </c>
      <c r="G241" s="166" t="s">
        <v>12764</v>
      </c>
      <c r="H241" s="167">
        <v>0</v>
      </c>
      <c r="I241" s="168" t="s">
        <v>2045</v>
      </c>
      <c r="J241" s="168" t="s">
        <v>1527</v>
      </c>
      <c r="K241" s="207"/>
      <c r="L241" s="207"/>
      <c r="M241" s="207"/>
      <c r="N241" s="207"/>
      <c r="O241" s="207"/>
      <c r="P241" s="169"/>
      <c r="Q241" s="208"/>
      <c r="R241" s="166" t="str">
        <f ca="1">IF(ISERROR($V241),"",OFFSET('Smelter Look-up'!$C$4,$V241-4,0)&amp;"")</f>
        <v>Japan New Metals Co., Ltd.</v>
      </c>
      <c r="S241" s="165" t="str">
        <f t="shared" ca="1" si="32"/>
        <v>JP</v>
      </c>
      <c r="T241" s="165" t="str">
        <f ca="1">IF(B241="","",IF(ISERROR(MATCH($J241,SorP!$B$1:$B$6261,0)),"",INDIRECT("'SorP'!$A$"&amp;MATCH($S241&amp;$J241,SorP!C:C,0))))</f>
        <v>JP-05</v>
      </c>
      <c r="U241" s="185"/>
      <c r="V241" s="209">
        <f>IF(C241="",NA(),IF(OR(C241="Smelter not listed",C241="Smelter not yet identified"),MATCH($B241&amp;$D241,'Smelter Look-up'!$J:$J,0),MATCH($B241&amp;$C241,'Smelter Look-up'!$J:$J,0)))</f>
        <v>608</v>
      </c>
      <c r="X241" s="210">
        <f t="shared" si="33"/>
        <v>0</v>
      </c>
      <c r="AB241" s="211" t="str">
        <f t="shared" si="34"/>
        <v>TungstenJapan New Metals Co., Ltd.</v>
      </c>
    </row>
    <row r="242" spans="1:28" s="210" customFormat="1" ht="102">
      <c r="A242" s="165"/>
      <c r="B242" s="166" t="s">
        <v>1090</v>
      </c>
      <c r="C242" s="170" t="s">
        <v>1380</v>
      </c>
      <c r="D242" s="213"/>
      <c r="E242" s="166" t="s">
        <v>15912</v>
      </c>
      <c r="F242" s="166" t="s">
        <v>1381</v>
      </c>
      <c r="G242" s="166" t="s">
        <v>12764</v>
      </c>
      <c r="H242" s="167">
        <v>0</v>
      </c>
      <c r="I242" s="168" t="s">
        <v>1692</v>
      </c>
      <c r="J242" s="168" t="s">
        <v>13117</v>
      </c>
      <c r="K242" s="207"/>
      <c r="L242" s="207"/>
      <c r="M242" s="207"/>
      <c r="N242" s="207"/>
      <c r="O242" s="207"/>
      <c r="P242" s="169"/>
      <c r="Q242" s="208"/>
      <c r="R242" s="166" t="str">
        <f ca="1">IF(ISERROR($V242),"",OFFSET('Smelter Look-up'!$C$4,$V242-4,0)&amp;"")</f>
        <v>Jiangwu H.C. Starck Tungsten Products Co., Ltd.</v>
      </c>
      <c r="S242" s="165" t="str">
        <f t="shared" ca="1" si="32"/>
        <v>CN</v>
      </c>
      <c r="T242" s="165" t="str">
        <f ca="1">IF(B242="","",IF(ISERROR(MATCH($J242,SorP!$B$1:$B$6261,0)),"",INDIRECT("'SorP'!$A$"&amp;MATCH($S242&amp;$J242,SorP!C:C,0))))</f>
        <v>CN-JX</v>
      </c>
      <c r="U242" s="185"/>
      <c r="V242" s="209">
        <f>IF(C242="",NA(),IF(OR(C242="Smelter not listed",C242="Smelter not yet identified"),MATCH($B242&amp;$D242,'Smelter Look-up'!$J:$J,0),MATCH($B242&amp;$C242,'Smelter Look-up'!$J:$J,0)))</f>
        <v>609</v>
      </c>
      <c r="X242" s="210">
        <f t="shared" si="33"/>
        <v>0</v>
      </c>
      <c r="AB242" s="211" t="str">
        <f t="shared" si="34"/>
        <v>TungstenJiangwu H.C. Starck Tungsten Products Co., Ltd.</v>
      </c>
    </row>
    <row r="243" spans="1:28" s="210" customFormat="1" ht="76.5">
      <c r="A243" s="165"/>
      <c r="B243" s="166" t="s">
        <v>1090</v>
      </c>
      <c r="C243" s="170" t="s">
        <v>146</v>
      </c>
      <c r="D243" s="213"/>
      <c r="E243" s="166" t="s">
        <v>15912</v>
      </c>
      <c r="F243" s="166" t="s">
        <v>130</v>
      </c>
      <c r="G243" s="166" t="s">
        <v>12764</v>
      </c>
      <c r="H243" s="167">
        <v>0</v>
      </c>
      <c r="I243" s="168" t="s">
        <v>1747</v>
      </c>
      <c r="J243" s="168" t="s">
        <v>13117</v>
      </c>
      <c r="K243" s="207"/>
      <c r="L243" s="207"/>
      <c r="M243" s="207"/>
      <c r="N243" s="207"/>
      <c r="O243" s="207"/>
      <c r="P243" s="169"/>
      <c r="Q243" s="208"/>
      <c r="R243" s="166" t="str">
        <f ca="1">IF(ISERROR($V243),"",OFFSET('Smelter Look-up'!$C$4,$V243-4,0)&amp;"")</f>
        <v>Jiangxi Gan Bei Tungsten Co., Ltd.</v>
      </c>
      <c r="S243" s="165" t="str">
        <f t="shared" ca="1" si="32"/>
        <v>CN</v>
      </c>
      <c r="T243" s="165" t="str">
        <f ca="1">IF(B243="","",IF(ISERROR(MATCH($J243,SorP!$B$1:$B$6261,0)),"",INDIRECT("'SorP'!$A$"&amp;MATCH($S243&amp;$J243,SorP!C:C,0))))</f>
        <v>CN-JX</v>
      </c>
      <c r="U243" s="185"/>
      <c r="V243" s="209">
        <f>IF(C243="",NA(),IF(OR(C243="Smelter not listed",C243="Smelter not yet identified"),MATCH($B243&amp;$D243,'Smelter Look-up'!$J:$J,0),MATCH($B243&amp;$C243,'Smelter Look-up'!$J:$J,0)))</f>
        <v>610</v>
      </c>
      <c r="X243" s="210">
        <f t="shared" si="33"/>
        <v>0</v>
      </c>
      <c r="AB243" s="211" t="str">
        <f t="shared" si="34"/>
        <v>TungstenJiangxi Gan Bei Tungsten Co., Ltd.</v>
      </c>
    </row>
    <row r="244" spans="1:28" s="210" customFormat="1" ht="102">
      <c r="A244" s="165"/>
      <c r="B244" s="166" t="s">
        <v>1090</v>
      </c>
      <c r="C244" s="170" t="s">
        <v>779</v>
      </c>
      <c r="D244" s="213"/>
      <c r="E244" s="166" t="s">
        <v>15912</v>
      </c>
      <c r="F244" s="166" t="s">
        <v>768</v>
      </c>
      <c r="G244" s="166" t="s">
        <v>12764</v>
      </c>
      <c r="H244" s="167">
        <v>0</v>
      </c>
      <c r="I244" s="168" t="s">
        <v>1745</v>
      </c>
      <c r="J244" s="168" t="s">
        <v>13117</v>
      </c>
      <c r="K244" s="207"/>
      <c r="L244" s="207"/>
      <c r="M244" s="207"/>
      <c r="N244" s="207"/>
      <c r="O244" s="207"/>
      <c r="P244" s="169"/>
      <c r="Q244" s="208"/>
      <c r="R244" s="166" t="str">
        <f ca="1">IF(ISERROR($V244),"",OFFSET('Smelter Look-up'!$C$4,$V244-4,0)&amp;"")</f>
        <v>Jiangxi Minmetals Gao'an Non-ferrous Metals Co., Ltd.</v>
      </c>
      <c r="S244" s="165" t="str">
        <f t="shared" ca="1" si="32"/>
        <v>CN</v>
      </c>
      <c r="T244" s="165" t="str">
        <f ca="1">IF(B244="","",IF(ISERROR(MATCH($J244,SorP!$B$1:$B$6261,0)),"",INDIRECT("'SorP'!$A$"&amp;MATCH($S244&amp;$J244,SorP!C:C,0))))</f>
        <v>CN-JX</v>
      </c>
      <c r="U244" s="185"/>
      <c r="V244" s="209">
        <f>IF(C244="",NA(),IF(OR(C244="Smelter not listed",C244="Smelter not yet identified"),MATCH($B244&amp;$D244,'Smelter Look-up'!$J:$J,0),MATCH($B244&amp;$C244,'Smelter Look-up'!$J:$J,0)))</f>
        <v>611</v>
      </c>
      <c r="X244" s="210">
        <f t="shared" si="33"/>
        <v>0</v>
      </c>
      <c r="AB244" s="211" t="str">
        <f t="shared" si="34"/>
        <v>TungstenJiangxi Minmetals Gao'an Non-ferrous Metals Co., Ltd.</v>
      </c>
    </row>
    <row r="245" spans="1:28" s="210" customFormat="1" ht="114.75">
      <c r="A245" s="165"/>
      <c r="B245" s="166" t="s">
        <v>1090</v>
      </c>
      <c r="C245" s="170" t="s">
        <v>16025</v>
      </c>
      <c r="D245" s="213"/>
      <c r="E245" s="166" t="s">
        <v>15912</v>
      </c>
      <c r="F245" s="166" t="s">
        <v>16026</v>
      </c>
      <c r="G245" s="166" t="s">
        <v>12764</v>
      </c>
      <c r="H245" s="167">
        <v>0</v>
      </c>
      <c r="I245" s="168" t="s">
        <v>16027</v>
      </c>
      <c r="J245" s="168" t="s">
        <v>13117</v>
      </c>
      <c r="K245" s="207"/>
      <c r="L245" s="207"/>
      <c r="M245" s="207"/>
      <c r="N245" s="207"/>
      <c r="O245" s="207"/>
      <c r="P245" s="169"/>
      <c r="Q245" s="208"/>
      <c r="R245" s="166" t="str">
        <f ca="1">IF(ISERROR($V245),"",OFFSET('Smelter Look-up'!$C$4,$V245-4,0)&amp;"")</f>
        <v/>
      </c>
      <c r="S245" s="165" t="str">
        <f t="shared" ca="1" si="32"/>
        <v>CN</v>
      </c>
      <c r="T245" s="165" t="str">
        <f ca="1">IF(B245="","",IF(ISERROR(MATCH($J245,SorP!$B$1:$B$6261,0)),"",INDIRECT("'SorP'!$A$"&amp;MATCH($S245&amp;$J245,SorP!C:C,0))))</f>
        <v>CN-JX</v>
      </c>
      <c r="U245" s="185"/>
      <c r="V245" s="209" t="e">
        <f>IF(C245="",NA(),IF(OR(C245="Smelter not listed",C245="Smelter not yet identified"),MATCH($B245&amp;$D245,'Smelter Look-up'!$J:$J,0),MATCH($B245&amp;$C245,'Smelter Look-up'!$J:$J,0)))</f>
        <v>#N/A</v>
      </c>
      <c r="X245" s="210">
        <f t="shared" si="33"/>
        <v>0</v>
      </c>
      <c r="AB245" s="211" t="str">
        <f t="shared" si="34"/>
        <v>TungstenJiangxi Tonggu Non-ferrous Metallurgical &amp; Chemical Co., Ltd.</v>
      </c>
    </row>
    <row r="246" spans="1:28" s="210" customFormat="1" ht="102">
      <c r="A246" s="165"/>
      <c r="B246" s="166" t="s">
        <v>1090</v>
      </c>
      <c r="C246" s="170" t="s">
        <v>143</v>
      </c>
      <c r="D246" s="213"/>
      <c r="E246" s="166" t="s">
        <v>15912</v>
      </c>
      <c r="F246" s="166" t="s">
        <v>134</v>
      </c>
      <c r="G246" s="166" t="s">
        <v>12764</v>
      </c>
      <c r="H246" s="167">
        <v>0</v>
      </c>
      <c r="I246" s="168" t="s">
        <v>1692</v>
      </c>
      <c r="J246" s="168" t="s">
        <v>13117</v>
      </c>
      <c r="K246" s="207"/>
      <c r="L246" s="207"/>
      <c r="M246" s="207"/>
      <c r="N246" s="207"/>
      <c r="O246" s="207"/>
      <c r="P246" s="169"/>
      <c r="Q246" s="208"/>
      <c r="R246" s="166" t="str">
        <f ca="1">IF(ISERROR($V246),"",OFFSET('Smelter Look-up'!$C$4,$V246-4,0)&amp;"")</f>
        <v>Jiangxi Xinsheng Tungsten Industry Co., Ltd.</v>
      </c>
      <c r="S246" s="165" t="str">
        <f t="shared" ca="1" si="32"/>
        <v>CN</v>
      </c>
      <c r="T246" s="165" t="str">
        <f ca="1">IF(B246="","",IF(ISERROR(MATCH($J246,SorP!$B$1:$B$6261,0)),"",INDIRECT("'SorP'!$A$"&amp;MATCH($S246&amp;$J246,SorP!C:C,0))))</f>
        <v>CN-JX</v>
      </c>
      <c r="U246" s="185"/>
      <c r="V246" s="209">
        <f>IF(C246="",NA(),IF(OR(C246="Smelter not listed",C246="Smelter not yet identified"),MATCH($B246&amp;$D246,'Smelter Look-up'!$J:$J,0),MATCH($B246&amp;$C246,'Smelter Look-up'!$J:$J,0)))</f>
        <v>612</v>
      </c>
      <c r="X246" s="210">
        <f t="shared" si="33"/>
        <v>0</v>
      </c>
      <c r="AB246" s="211" t="str">
        <f t="shared" si="34"/>
        <v>TungstenJiangxi Xinsheng Tungsten Industry Co., Ltd.</v>
      </c>
    </row>
    <row r="247" spans="1:28" s="210" customFormat="1" ht="89.25">
      <c r="A247" s="165"/>
      <c r="B247" s="166" t="s">
        <v>1090</v>
      </c>
      <c r="C247" s="170" t="s">
        <v>142</v>
      </c>
      <c r="D247" s="213"/>
      <c r="E247" s="166" t="s">
        <v>15912</v>
      </c>
      <c r="F247" s="166" t="s">
        <v>133</v>
      </c>
      <c r="G247" s="166" t="s">
        <v>12764</v>
      </c>
      <c r="H247" s="167">
        <v>0</v>
      </c>
      <c r="I247" s="168" t="s">
        <v>1692</v>
      </c>
      <c r="J247" s="168" t="s">
        <v>13117</v>
      </c>
      <c r="K247" s="207"/>
      <c r="L247" s="207"/>
      <c r="M247" s="207"/>
      <c r="N247" s="207"/>
      <c r="O247" s="207"/>
      <c r="P247" s="169"/>
      <c r="Q247" s="208"/>
      <c r="R247" s="166" t="str">
        <f ca="1">IF(ISERROR($V247),"",OFFSET('Smelter Look-up'!$C$4,$V247-4,0)&amp;"")</f>
        <v>Jiangxi Yaosheng Tungsten Co., Ltd.</v>
      </c>
      <c r="S247" s="165" t="str">
        <f t="shared" ca="1" si="32"/>
        <v>CN</v>
      </c>
      <c r="T247" s="165" t="str">
        <f ca="1">IF(B247="","",IF(ISERROR(MATCH($J247,SorP!$B$1:$B$6261,0)),"",INDIRECT("'SorP'!$A$"&amp;MATCH($S247&amp;$J247,SorP!C:C,0))))</f>
        <v>CN-JX</v>
      </c>
      <c r="U247" s="185"/>
      <c r="V247" s="209">
        <f>IF(C247="",NA(),IF(OR(C247="Smelter not listed",C247="Smelter not yet identified"),MATCH($B247&amp;$D247,'Smelter Look-up'!$J:$J,0),MATCH($B247&amp;$C247,'Smelter Look-up'!$J:$J,0)))</f>
        <v>613</v>
      </c>
      <c r="X247" s="210">
        <f t="shared" si="33"/>
        <v>0</v>
      </c>
      <c r="AB247" s="211" t="str">
        <f t="shared" si="34"/>
        <v>TungstenJiangxi Yaosheng Tungsten Co., Ltd.</v>
      </c>
    </row>
    <row r="248" spans="1:28" s="210" customFormat="1" ht="76.5">
      <c r="A248" s="165"/>
      <c r="B248" s="166" t="s">
        <v>1090</v>
      </c>
      <c r="C248" s="170" t="s">
        <v>144</v>
      </c>
      <c r="D248" s="213"/>
      <c r="E248" s="166" t="s">
        <v>15912</v>
      </c>
      <c r="F248" s="166" t="s">
        <v>135</v>
      </c>
      <c r="G248" s="166" t="s">
        <v>12764</v>
      </c>
      <c r="H248" s="167">
        <v>0</v>
      </c>
      <c r="I248" s="168" t="s">
        <v>16028</v>
      </c>
      <c r="J248" s="168" t="s">
        <v>13126</v>
      </c>
      <c r="K248" s="207"/>
      <c r="L248" s="207"/>
      <c r="M248" s="207"/>
      <c r="N248" s="207"/>
      <c r="O248" s="207"/>
      <c r="P248" s="169"/>
      <c r="Q248" s="208"/>
      <c r="R248" s="166" t="str">
        <f ca="1">IF(ISERROR($V248),"",OFFSET('Smelter Look-up'!$C$4,$V248-4,0)&amp;"")</f>
        <v>Malipo Haiyu Tungsten Co., Ltd.</v>
      </c>
      <c r="S248" s="165" t="str">
        <f t="shared" ca="1" si="32"/>
        <v>CN</v>
      </c>
      <c r="T248" s="165" t="str">
        <f ca="1">IF(B248="","",IF(ISERROR(MATCH($J248,SorP!$B$1:$B$6261,0)),"",INDIRECT("'SorP'!$A$"&amp;MATCH($S248&amp;$J248,SorP!C:C,0))))</f>
        <v>CN-YN</v>
      </c>
      <c r="U248" s="185"/>
      <c r="V248" s="209">
        <f>IF(C248="",NA(),IF(OR(C248="Smelter not listed",C248="Smelter not yet identified"),MATCH($B248&amp;$D248,'Smelter Look-up'!$J:$J,0),MATCH($B248&amp;$C248,'Smelter Look-up'!$J:$J,0)))</f>
        <v>623</v>
      </c>
      <c r="X248" s="210">
        <f t="shared" si="33"/>
        <v>0</v>
      </c>
      <c r="AB248" s="211" t="str">
        <f t="shared" si="34"/>
        <v>TungstenMalipo Haiyu Tungsten Co., Ltd.</v>
      </c>
    </row>
    <row r="249" spans="1:28" s="210" customFormat="1" ht="76.5">
      <c r="A249" s="165"/>
      <c r="B249" s="166" t="s">
        <v>1090</v>
      </c>
      <c r="C249" s="170" t="s">
        <v>14542</v>
      </c>
      <c r="D249" s="213"/>
      <c r="E249" s="166" t="s">
        <v>15963</v>
      </c>
      <c r="F249" s="166" t="s">
        <v>1382</v>
      </c>
      <c r="G249" s="166" t="s">
        <v>12764</v>
      </c>
      <c r="H249" s="167">
        <v>0</v>
      </c>
      <c r="I249" s="168" t="s">
        <v>1749</v>
      </c>
      <c r="J249" s="168" t="s">
        <v>11692</v>
      </c>
      <c r="K249" s="207"/>
      <c r="L249" s="207"/>
      <c r="M249" s="207"/>
      <c r="N249" s="207"/>
      <c r="O249" s="207"/>
      <c r="P249" s="169"/>
      <c r="Q249" s="208"/>
      <c r="R249" s="166" t="str">
        <f ca="1">IF(ISERROR($V249),"",OFFSET('Smelter Look-up'!$C$4,$V249-4,0)&amp;"")</f>
        <v>Masan High-Tech Materials</v>
      </c>
      <c r="S249" s="165" t="str">
        <f t="shared" ca="1" si="32"/>
        <v>Unknown</v>
      </c>
      <c r="T249" s="165" t="e">
        <f ca="1">IF(B249="","",IF(ISERROR(MATCH($J249,SorP!$B$1:$B$6261,0)),"",INDIRECT("'SorP'!$A$"&amp;MATCH($S249&amp;$J249,SorP!C:C,0))))</f>
        <v>#N/A</v>
      </c>
      <c r="U249" s="185"/>
      <c r="V249" s="209">
        <f>IF(C249="",NA(),IF(OR(C249="Smelter not listed",C249="Smelter not yet identified"),MATCH($B249&amp;$D249,'Smelter Look-up'!$J:$J,0),MATCH($B249&amp;$C249,'Smelter Look-up'!$J:$J,0)))</f>
        <v>624</v>
      </c>
      <c r="X249" s="210">
        <f t="shared" si="33"/>
        <v>0</v>
      </c>
      <c r="AB249" s="211" t="str">
        <f t="shared" si="34"/>
        <v>TungstenMasan High-Tech Materials</v>
      </c>
    </row>
    <row r="250" spans="1:28" s="210" customFormat="1" ht="102">
      <c r="A250" s="165"/>
      <c r="B250" s="166" t="s">
        <v>1090</v>
      </c>
      <c r="C250" s="170" t="s">
        <v>16029</v>
      </c>
      <c r="D250" s="213"/>
      <c r="E250" s="166" t="s">
        <v>15907</v>
      </c>
      <c r="F250" s="166" t="s">
        <v>16030</v>
      </c>
      <c r="G250" s="166" t="s">
        <v>12764</v>
      </c>
      <c r="H250" s="167">
        <v>0</v>
      </c>
      <c r="I250" s="168" t="s">
        <v>16031</v>
      </c>
      <c r="J250" s="168" t="s">
        <v>2172</v>
      </c>
      <c r="K250" s="207"/>
      <c r="L250" s="207"/>
      <c r="M250" s="207"/>
      <c r="N250" s="207"/>
      <c r="O250" s="207"/>
      <c r="P250" s="169"/>
      <c r="Q250" s="208"/>
      <c r="R250" s="166" t="str">
        <f ca="1">IF(ISERROR($V250),"",OFFSET('Smelter Look-up'!$C$4,$V250-4,0)&amp;"")</f>
        <v/>
      </c>
      <c r="S250" s="165" t="str">
        <f t="shared" ca="1" si="32"/>
        <v>PH</v>
      </c>
      <c r="T250" s="165" t="str">
        <f ca="1">IF(B250="","",IF(ISERROR(MATCH($J250,SorP!$B$1:$B$6261,0)),"",INDIRECT("'SorP'!$A$"&amp;MATCH($S250&amp;$J250,SorP!C:C,0))))</f>
        <v>PH-BUL</v>
      </c>
      <c r="U250" s="185"/>
      <c r="V250" s="209" t="e">
        <f>IF(C250="",NA(),IF(OR(C250="Smelter not listed",C250="Smelter not yet identified"),MATCH($B250&amp;$D250,'Smelter Look-up'!$J:$J,0),MATCH($B250&amp;$C250,'Smelter Look-up'!$J:$J,0)))</f>
        <v>#N/A</v>
      </c>
      <c r="X250" s="210">
        <f t="shared" si="33"/>
        <v>0</v>
      </c>
      <c r="AB250" s="211" t="str">
        <f t="shared" si="34"/>
        <v>TungstenPhilippine Chuangxin Industrial Co., Inc.</v>
      </c>
    </row>
    <row r="251" spans="1:28" s="210" customFormat="1" ht="76.5">
      <c r="A251" s="165"/>
      <c r="B251" s="166" t="s">
        <v>1090</v>
      </c>
      <c r="C251" s="170" t="s">
        <v>14521</v>
      </c>
      <c r="D251" s="213"/>
      <c r="E251" s="166" t="s">
        <v>15894</v>
      </c>
      <c r="F251" s="166" t="s">
        <v>1379</v>
      </c>
      <c r="G251" s="166" t="s">
        <v>12764</v>
      </c>
      <c r="H251" s="167">
        <v>0</v>
      </c>
      <c r="I251" s="168" t="s">
        <v>1671</v>
      </c>
      <c r="J251" s="168" t="s">
        <v>1499</v>
      </c>
      <c r="K251" s="207"/>
      <c r="L251" s="207"/>
      <c r="M251" s="207"/>
      <c r="N251" s="207"/>
      <c r="O251" s="207"/>
      <c r="P251" s="169"/>
      <c r="Q251" s="208"/>
      <c r="R251" s="166" t="str">
        <f ca="1">IF(ISERROR($V251),"",OFFSET('Smelter Look-up'!$C$4,$V251-4,0)&amp;"")</f>
        <v>TANIOBIS Smelting GmbH &amp; Co. KG</v>
      </c>
      <c r="S251" s="165" t="str">
        <f t="shared" ca="1" si="32"/>
        <v>DE</v>
      </c>
      <c r="T251" s="165" t="str">
        <f ca="1">IF(B251="","",IF(ISERROR(MATCH($J251,SorP!$B$1:$B$6261,0)),"",INDIRECT("'SorP'!$A$"&amp;MATCH($S251&amp;$J251,SorP!C:C,0))))</f>
        <v>DE-BW</v>
      </c>
      <c r="U251" s="185"/>
      <c r="V251" s="209">
        <f>IF(C251="",NA(),IF(OR(C251="Smelter not listed",C251="Smelter not yet identified"),MATCH($B251&amp;$D251,'Smelter Look-up'!$J:$J,0),MATCH($B251&amp;$C251,'Smelter Look-up'!$J:$J,0)))</f>
        <v>638</v>
      </c>
      <c r="X251" s="210">
        <f t="shared" si="33"/>
        <v>0</v>
      </c>
      <c r="AB251" s="211" t="str">
        <f t="shared" si="34"/>
        <v>TungstenTANIOBIS Smelting GmbH &amp; Co. KG</v>
      </c>
    </row>
    <row r="252" spans="1:28" s="210" customFormat="1" ht="102">
      <c r="A252" s="165"/>
      <c r="B252" s="166" t="s">
        <v>1090</v>
      </c>
      <c r="C252" s="170" t="s">
        <v>14918</v>
      </c>
      <c r="D252" s="213"/>
      <c r="E252" s="166" t="s">
        <v>15963</v>
      </c>
      <c r="F252" s="166" t="s">
        <v>14919</v>
      </c>
      <c r="G252" s="166" t="s">
        <v>12764</v>
      </c>
      <c r="H252" s="167">
        <v>0</v>
      </c>
      <c r="I252" s="168" t="s">
        <v>14920</v>
      </c>
      <c r="J252" s="168" t="s">
        <v>11692</v>
      </c>
      <c r="K252" s="207"/>
      <c r="L252" s="207"/>
      <c r="M252" s="207"/>
      <c r="N252" s="207"/>
      <c r="O252" s="207"/>
      <c r="P252" s="169"/>
      <c r="Q252" s="208"/>
      <c r="R252" s="166" t="str">
        <f ca="1">IF(ISERROR($V252),"",OFFSET('Smelter Look-up'!$C$4,$V252-4,0)&amp;"")</f>
        <v>Tungsten Vietnam Joint Stock Company</v>
      </c>
      <c r="S252" s="165" t="str">
        <f t="shared" ca="1" si="32"/>
        <v>Unknown</v>
      </c>
      <c r="T252" s="165" t="e">
        <f ca="1">IF(B252="","",IF(ISERROR(MATCH($J252,SorP!$B$1:$B$6261,0)),"",INDIRECT("'SorP'!$A$"&amp;MATCH($S252&amp;$J252,SorP!C:C,0))))</f>
        <v>#N/A</v>
      </c>
      <c r="U252" s="185"/>
      <c r="V252" s="209">
        <f>IF(C252="",NA(),IF(OR(C252="Smelter not listed",C252="Smelter not yet identified"),MATCH($B252&amp;$D252,'Smelter Look-up'!$J:$J,0),MATCH($B252&amp;$C252,'Smelter Look-up'!$J:$J,0)))</f>
        <v>640</v>
      </c>
      <c r="X252" s="210">
        <f t="shared" si="33"/>
        <v>0</v>
      </c>
      <c r="AB252" s="211" t="str">
        <f t="shared" si="34"/>
        <v>TungstenTungsten Vietnam Joint Stock Company</v>
      </c>
    </row>
    <row r="253" spans="1:28" s="210" customFormat="1" ht="89.25">
      <c r="A253" s="165"/>
      <c r="B253" s="166" t="s">
        <v>1090</v>
      </c>
      <c r="C253" s="170" t="s">
        <v>2428</v>
      </c>
      <c r="D253" s="213"/>
      <c r="E253" s="166" t="s">
        <v>15938</v>
      </c>
      <c r="F253" s="166" t="s">
        <v>765</v>
      </c>
      <c r="G253" s="166" t="s">
        <v>12764</v>
      </c>
      <c r="H253" s="167">
        <v>0</v>
      </c>
      <c r="I253" s="168" t="s">
        <v>1741</v>
      </c>
      <c r="J253" s="168" t="s">
        <v>2693</v>
      </c>
      <c r="K253" s="207"/>
      <c r="L253" s="207"/>
      <c r="M253" s="207"/>
      <c r="N253" s="207"/>
      <c r="O253" s="207"/>
      <c r="P253" s="169"/>
      <c r="Q253" s="208"/>
      <c r="R253" s="166" t="str">
        <f ca="1">IF(ISERROR($V253),"",OFFSET('Smelter Look-up'!$C$4,$V253-4,0)&amp;"")</f>
        <v>Wolfram Bergbau und Hutten AG</v>
      </c>
      <c r="S253" s="165" t="str">
        <f t="shared" ca="1" si="32"/>
        <v>AT</v>
      </c>
      <c r="T253" s="165" t="str">
        <f ca="1">IF(B253="","",IF(ISERROR(MATCH($J253,SorP!$B$1:$B$6261,0)),"",INDIRECT("'SorP'!$A$"&amp;MATCH($S253&amp;$J253,SorP!C:C,0))))</f>
        <v>AT-6</v>
      </c>
      <c r="U253" s="185"/>
      <c r="V253" s="209">
        <f>IF(C253="",NA(),IF(OR(C253="Smelter not listed",C253="Smelter not yet identified"),MATCH($B253&amp;$D253,'Smelter Look-up'!$J:$J,0),MATCH($B253&amp;$C253,'Smelter Look-up'!$J:$J,0)))</f>
        <v>646</v>
      </c>
      <c r="X253" s="210">
        <f t="shared" si="33"/>
        <v>0</v>
      </c>
      <c r="AB253" s="211" t="str">
        <f t="shared" si="34"/>
        <v>TungstenWolfram Bergbau und Hutten AG</v>
      </c>
    </row>
    <row r="254" spans="1:28" s="210" customFormat="1" ht="63.75">
      <c r="A254" s="165"/>
      <c r="B254" s="166" t="s">
        <v>1090</v>
      </c>
      <c r="C254" s="170" t="s">
        <v>145</v>
      </c>
      <c r="D254" s="213"/>
      <c r="E254" s="166" t="s">
        <v>15912</v>
      </c>
      <c r="F254" s="166" t="s">
        <v>136</v>
      </c>
      <c r="G254" s="166" t="s">
        <v>12764</v>
      </c>
      <c r="H254" s="167">
        <v>0</v>
      </c>
      <c r="I254" s="168" t="s">
        <v>1744</v>
      </c>
      <c r="J254" s="168" t="s">
        <v>13116</v>
      </c>
      <c r="K254" s="207"/>
      <c r="L254" s="207"/>
      <c r="M254" s="207"/>
      <c r="N254" s="207"/>
      <c r="O254" s="207"/>
      <c r="P254" s="169"/>
      <c r="Q254" s="208"/>
      <c r="R254" s="166" t="str">
        <f ca="1">IF(ISERROR($V254),"",OFFSET('Smelter Look-up'!$C$4,$V254-4,0)&amp;"")</f>
        <v>Xiamen Tungsten (H.C.) Co., Ltd.</v>
      </c>
      <c r="S254" s="165" t="str">
        <f t="shared" ca="1" si="32"/>
        <v>CN</v>
      </c>
      <c r="T254" s="165" t="str">
        <f ca="1">IF(B254="","",IF(ISERROR(MATCH($J254,SorP!$B$1:$B$6261,0)),"",INDIRECT("'SorP'!$A$"&amp;MATCH($S254&amp;$J254,SorP!C:C,0))))</f>
        <v>CN-FJ</v>
      </c>
      <c r="U254" s="185"/>
      <c r="V254" s="209">
        <f>IF(C254="",NA(),IF(OR(C254="Smelter not listed",C254="Smelter not yet identified"),MATCH($B254&amp;$D254,'Smelter Look-up'!$J:$J,0),MATCH($B254&amp;$C254,'Smelter Look-up'!$J:$J,0)))</f>
        <v>649</v>
      </c>
      <c r="X254" s="210">
        <f t="shared" si="33"/>
        <v>0</v>
      </c>
      <c r="AB254" s="211" t="str">
        <f t="shared" si="34"/>
        <v>TungstenXiamen Tungsten (H.C.) Co., Ltd.</v>
      </c>
    </row>
    <row r="255" spans="1:28" s="210" customFormat="1" ht="63.75">
      <c r="A255" s="165"/>
      <c r="B255" s="166" t="s">
        <v>1090</v>
      </c>
      <c r="C255" s="170" t="s">
        <v>1336</v>
      </c>
      <c r="D255" s="213"/>
      <c r="E255" s="166" t="s">
        <v>15912</v>
      </c>
      <c r="F255" s="166" t="s">
        <v>766</v>
      </c>
      <c r="G255" s="166" t="s">
        <v>12764</v>
      </c>
      <c r="H255" s="167">
        <v>0</v>
      </c>
      <c r="I255" s="168" t="s">
        <v>1744</v>
      </c>
      <c r="J255" s="168" t="s">
        <v>13116</v>
      </c>
      <c r="K255" s="207"/>
      <c r="L255" s="207"/>
      <c r="M255" s="207"/>
      <c r="N255" s="207"/>
      <c r="O255" s="207"/>
      <c r="P255" s="169"/>
      <c r="Q255" s="208"/>
      <c r="R255" s="166" t="str">
        <f ca="1">IF(ISERROR($V255),"",OFFSET('Smelter Look-up'!$C$4,$V255-4,0)&amp;"")</f>
        <v>Xiamen Tungsten Co., Ltd.</v>
      </c>
      <c r="S255" s="165" t="str">
        <f t="shared" ca="1" si="32"/>
        <v>CN</v>
      </c>
      <c r="T255" s="165" t="str">
        <f ca="1">IF(B255="","",IF(ISERROR(MATCH($J255,SorP!$B$1:$B$6261,0)),"",INDIRECT("'SorP'!$A$"&amp;MATCH($S255&amp;$J255,SorP!C:C,0))))</f>
        <v>CN-FJ</v>
      </c>
      <c r="U255" s="185"/>
      <c r="V255" s="209">
        <f>IF(C255="",NA(),IF(OR(C255="Smelter not listed",C255="Smelter not yet identified"),MATCH($B255&amp;$D255,'Smelter Look-up'!$J:$J,0),MATCH($B255&amp;$C255,'Smelter Look-up'!$J:$J,0)))</f>
        <v>650</v>
      </c>
      <c r="X255" s="210">
        <f t="shared" si="33"/>
        <v>0</v>
      </c>
      <c r="AB255" s="211" t="str">
        <f t="shared" si="34"/>
        <v>TungstenXiamen Tungsten Co., Ltd.</v>
      </c>
    </row>
    <row r="256" spans="1:28" s="210" customFormat="1" ht="89.25">
      <c r="A256" s="165"/>
      <c r="B256" s="166" t="s">
        <v>1090</v>
      </c>
      <c r="C256" s="170" t="s">
        <v>14876</v>
      </c>
      <c r="D256" s="213"/>
      <c r="E256" s="166" t="s">
        <v>15912</v>
      </c>
      <c r="F256" s="166" t="s">
        <v>14877</v>
      </c>
      <c r="G256" s="166" t="s">
        <v>12764</v>
      </c>
      <c r="H256" s="167">
        <v>0</v>
      </c>
      <c r="I256" s="168" t="s">
        <v>14878</v>
      </c>
      <c r="J256" s="168" t="s">
        <v>13117</v>
      </c>
      <c r="K256" s="207"/>
      <c r="L256" s="207"/>
      <c r="M256" s="207"/>
      <c r="N256" s="207"/>
      <c r="O256" s="207"/>
      <c r="P256" s="169"/>
      <c r="Q256" s="208"/>
      <c r="R256" s="166" t="str">
        <f ca="1">IF(ISERROR($V256),"",OFFSET('Smelter Look-up'!$C$4,$V256-4,0)&amp;"")</f>
        <v>YUDU ANSHENG TUNGSTEN CO., LTD.</v>
      </c>
      <c r="S256" s="165" t="str">
        <f t="shared" ca="1" si="32"/>
        <v>CN</v>
      </c>
      <c r="T256" s="165" t="str">
        <f ca="1">IF(B256="","",IF(ISERROR(MATCH($J256,SorP!$B$1:$B$6261,0)),"",INDIRECT("'SorP'!$A$"&amp;MATCH($S256&amp;$J256,SorP!C:C,0))))</f>
        <v>CN-JX</v>
      </c>
      <c r="U256" s="185"/>
      <c r="V256" s="209">
        <f>IF(C256="",NA(),IF(OR(C256="Smelter not listed",C256="Smelter not yet identified"),MATCH($B256&amp;$D256,'Smelter Look-up'!$J:$J,0),MATCH($B256&amp;$C256,'Smelter Look-up'!$J:$J,0)))</f>
        <v>651</v>
      </c>
      <c r="X256" s="210">
        <f t="shared" si="33"/>
        <v>0</v>
      </c>
      <c r="AB256" s="211" t="str">
        <f t="shared" si="34"/>
        <v>TungstenYUDU ANSHENG TUNGSTEN CO., LTD.</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25">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5" thickBot="1"/>
  </sheetData>
  <sheetProtection algorithmName="SHA-512" hashValue="jPKI9vZhF0gp5kEoZqfRJZjJ+S0fQ9/NgQtYSvWBzOXj/2TBVNvQP90E2CzQJM3wuCw8EJUOZsa54DxBqGEI1w==" saltValue="Scgq16QxFa/bS1wU02jXeg==" spinCount="100000" sheet="1" formatRows="0" deleteRows="0" autoFilter="0"/>
  <autoFilter ref="A4:Q4"/>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customSheetView>
  </customSheetViews>
  <mergeCells count="3">
    <mergeCell ref="J2:O2"/>
    <mergeCell ref="B3:E3"/>
    <mergeCell ref="G3:I3"/>
  </mergeCells>
  <phoneticPr fontId="101" type="noConversion"/>
  <conditionalFormatting sqref="B257:B2504">
    <cfRule type="expression" dxfId="28" priority="13" stopIfTrue="1">
      <formula>IF(B257="",TRUE)</formula>
    </cfRule>
    <cfRule type="expression" dxfId="27" priority="14" stopIfTrue="1">
      <formula>IF(AND(COUNTIF(MetalSmelter,B257&amp;C257)=0,LEN(C257)&gt;0),TRUE,FALSE)</formula>
    </cfRule>
  </conditionalFormatting>
  <conditionalFormatting sqref="C257:C2504">
    <cfRule type="expression" dxfId="26" priority="21" stopIfTrue="1">
      <formula>IF(AND(B257&lt;&gt;"",C257=""),TRUE)</formula>
    </cfRule>
  </conditionalFormatting>
  <conditionalFormatting sqref="D257:D2504">
    <cfRule type="expression" dxfId="25" priority="25" stopIfTrue="1">
      <formula>IF(AND(LEN($C257)&gt;0,AND($C257&lt;&gt;"Smelter Not Listed",ISBLANK($D257))),1,0)</formula>
    </cfRule>
    <cfRule type="expression" dxfId="24" priority="32" stopIfTrue="1">
      <formula>IF(AND(D257="",$C257=$X$4),TRUE)</formula>
    </cfRule>
    <cfRule type="expression" dxfId="23" priority="33" stopIfTrue="1">
      <formula>IF(FIND("!",D257),TRUE)</formula>
    </cfRule>
  </conditionalFormatting>
  <conditionalFormatting sqref="E257:E2504 R5:R2504">
    <cfRule type="expression" dxfId="22" priority="19" stopIfTrue="1">
      <formula>IF(AND(E5="",$C5=$X$4),TRUE)</formula>
    </cfRule>
    <cfRule type="expression" dxfId="21" priority="20" stopIfTrue="1">
      <formula>IF(FIND("!",E5),TRUE)</formula>
    </cfRule>
  </conditionalFormatting>
  <conditionalFormatting sqref="F257:F2504">
    <cfRule type="expression" dxfId="20" priority="17" stopIfTrue="1">
      <formula>IF(AND(LEN($A257)&gt;0,$A257&lt;&gt;$F257),TRUE,FALSE)</formula>
    </cfRule>
  </conditionalFormatting>
  <conditionalFormatting sqref="G257:G2504">
    <cfRule type="expression" dxfId="19" priority="34" stopIfTrue="1">
      <formula>IF(FIND("Enter smelter details",G257),TRUE)</formula>
    </cfRule>
  </conditionalFormatting>
  <conditionalFormatting sqref="B5:B256">
    <cfRule type="expression" dxfId="18" priority="1" stopIfTrue="1">
      <formula>IF(B5="",TRUE)</formula>
    </cfRule>
    <cfRule type="expression" dxfId="17" priority="2" stopIfTrue="1">
      <formula>IF(AND(COUNTIF(MetalSmelter,B5&amp;C5)=0,LEN(C5)&gt;0),TRUE,FALSE)</formula>
    </cfRule>
  </conditionalFormatting>
  <conditionalFormatting sqref="C5:C256">
    <cfRule type="expression" dxfId="16" priority="8" stopIfTrue="1">
      <formula>IF(AND(B5&lt;&gt;"",C5=""),TRUE)</formula>
    </cfRule>
  </conditionalFormatting>
  <conditionalFormatting sqref="D5:D256">
    <cfRule type="expression" dxfId="15" priority="9" stopIfTrue="1">
      <formula>IF(AND(LEN($C5)&gt;0,AND($C5&lt;&gt;"Smelter Not Listed",ISBLANK($D5))),1,0)</formula>
    </cfRule>
    <cfRule type="expression" dxfId="14" priority="10" stopIfTrue="1">
      <formula>IF(AND(D5="",$C5=$X$4),TRUE)</formula>
    </cfRule>
    <cfRule type="expression" dxfId="13" priority="11" stopIfTrue="1">
      <formula>IF(FIND("!",D5),TRUE)</formula>
    </cfRule>
  </conditionalFormatting>
  <conditionalFormatting sqref="E5:E256">
    <cfRule type="expression" dxfId="12" priority="6" stopIfTrue="1">
      <formula>IF(AND(E5="",$C5=$X$4),TRUE)</formula>
    </cfRule>
    <cfRule type="expression" dxfId="11" priority="7" stopIfTrue="1">
      <formula>IF(FIND("!",E5),TRUE)</formula>
    </cfRule>
  </conditionalFormatting>
  <conditionalFormatting sqref="F5:F256">
    <cfRule type="expression" dxfId="10" priority="4" stopIfTrue="1">
      <formula>IF(AND(LEN($A5)&gt;0,$A5&lt;&gt;$F5),TRUE,FALSE)</formula>
    </cfRule>
  </conditionalFormatting>
  <conditionalFormatting sqref="G5:G256">
    <cfRule type="expression" dxfId="9" priority="12" stopIfTrue="1">
      <formula>IF(FIND("Enter smelter details",G5),TRUE)</formula>
    </cfRule>
  </conditionalFormatting>
  <dataValidations count="5">
    <dataValidation type="list" allowBlank="1" showInputMessage="1" showErrorMessage="1" sqref="B5:B2504">
      <formula1>Metal</formula1>
    </dataValidation>
    <dataValidation allowBlank="1" showErrorMessage="1" sqref="F5:G2504"/>
    <dataValidation type="list" showInputMessage="1" showErrorMessage="1" sqref="C5:C2504">
      <formula1>SN</formula1>
    </dataValidation>
    <dataValidation type="list" allowBlank="1" showInputMessage="1" showErrorMessage="1" sqref="E5:E2504">
      <formula1>CL</formula1>
    </dataValidation>
    <dataValidation type="list" allowBlank="1" showInputMessage="1" showErrorMessage="1" sqref="P5:P2504">
      <formula1>$AH$2:$AH$4</formula1>
    </dataValidation>
  </dataValidations>
  <hyperlinks>
    <hyperlink ref="J2:O2" r:id="rId2" display="https://www.responsiblemineralsinitiative.org/facilities-lists/active-conformant-facilities-list/"/>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18" stopIfTrue="1" id="{3A2C08C1-A3CB-4039-99D1-6146192A6F94}">
            <xm:f>IF(OR(AND(B257="Tantalum",Declaration!$P$38=""),AND(B257="Tin",Declaration!$P$39=""),AND(B257="Gold",Declaration!$P$40=""),AND(B257="Tungsten",Declaration!$P$41="")),TRUE,FALSE)</xm:f>
            <x14:dxf>
              <fill>
                <patternFill>
                  <bgColor rgb="FFFF0000"/>
                </patternFill>
              </fill>
            </x14:dxf>
          </x14:cfRule>
          <xm:sqref>B257:B2504</xm:sqref>
        </x14:conditionalFormatting>
        <x14:conditionalFormatting xmlns:xm="http://schemas.microsoft.com/office/excel/2006/main">
          <x14:cfRule type="expression" priority="16" stopIfTrue="1" id="{4DF03B03-3E0F-40B2-A5D1-B1DA6639A4FD}">
            <xm:f>IF(OR(AND(B257="Tantalum",Declaration!$P$38=""),AND(B257="Tin",Declaration!$P$39=""),AND(B257="Gold",Declaration!$P$40=""),AND(B257="Tungsten",Declaration!$P$41="")),TRUE,FALSE)</xm:f>
            <x14:dxf>
              <fill>
                <patternFill>
                  <bgColor rgb="FFFF0000"/>
                </patternFill>
              </fill>
            </x14:dxf>
          </x14:cfRule>
          <xm:sqref>C257:C2504</xm:sqref>
        </x14:conditionalFormatting>
        <x14:conditionalFormatting xmlns:xm="http://schemas.microsoft.com/office/excel/2006/main">
          <x14:cfRule type="expression" priority="5" stopIfTrue="1" id="{5C9F2E6A-0066-4F49-92D5-4FFEED3E3883}">
            <xm:f>IF(OR(AND(B5="Tantalum",[KOOLANCE_RMI_CMRT_6.4.xlsx]Declaration!#REF!=""),AND(B5="Tin",[KOOLANCE_RMI_CMRT_6.4.xlsx]Declaration!#REF!=""),AND(B5="Gold",[KOOLANCE_RMI_CMRT_6.4.xlsx]Declaration!#REF!=""),AND(B5="Tungsten",[KOOLANCE_RMI_CMRT_6.4.xlsx]Declaration!#REF!="")),TRUE,FALSE)</xm:f>
            <x14:dxf>
              <fill>
                <patternFill>
                  <bgColor rgb="FFFF0000"/>
                </patternFill>
              </fill>
            </x14:dxf>
          </x14:cfRule>
          <xm:sqref>B5:B256</xm:sqref>
        </x14:conditionalFormatting>
        <x14:conditionalFormatting xmlns:xm="http://schemas.microsoft.com/office/excel/2006/main">
          <x14:cfRule type="expression" priority="3" stopIfTrue="1" id="{A590AFCC-4858-4732-8A9C-C8A11AD4107A}">
            <xm:f>IF(OR(AND(B5="Tantalum",[KOOLANCE_RMI_CMRT_6.4.xlsx]Declaration!#REF!=""),AND(B5="Tin",[KOOLANCE_RMI_CMRT_6.4.xlsx]Declaration!#REF!=""),AND(B5="Gold",[KOOLANCE_RMI_CMRT_6.4.xlsx]Declaration!#REF!=""),AND(B5="Tungsten",[KOOLANCE_RMI_CMRT_6.4.xlsx]Declaration!#REF!="")),TRUE,FALSE)</xm:f>
            <x14:dxf>
              <fill>
                <patternFill>
                  <bgColor rgb="FFFF0000"/>
                </patternFill>
              </fill>
            </x14:dxf>
          </x14:cfRule>
          <xm:sqref>C5:C256</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O73"/>
  <sheetViews>
    <sheetView showGridLines="0" showZeros="0" zoomScalePageLayoutView="70" workbookViewId="0">
      <pane xSplit="1" ySplit="3" topLeftCell="B50" activePane="bottomRight" state="frozen"/>
      <selection activeCell="A4" sqref="A4"/>
      <selection pane="topRight" activeCell="A4" sqref="A4"/>
      <selection pane="bottomLeft" activeCell="A4" sqref="A4"/>
      <selection pane="bottomRight" activeCell="D65" sqref="D65"/>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4" t="str">
        <f ca="1">OFFSET(L!$C$1,MATCH("Checker"&amp;ADDRESS(ROW(),COLUMN(),4),L!$A:$A,0)-1,SL,,)</f>
        <v>To ensure all required fields have been populated before submitting to your customers review form for any line items highlighted in red</v>
      </c>
      <c r="B1" s="394"/>
      <c r="C1" s="394"/>
      <c r="D1" s="116" t="str">
        <f ca="1">OFFSET(L!$C$1,MATCH("Checker"&amp;ADDRESS(ROW(),COLUMN(),4),L!$A:$A,0)-1,SL,,)</f>
        <v>Required fields remaining to be completed</v>
      </c>
      <c r="E1" s="19" t="s">
        <v>769</v>
      </c>
    </row>
    <row r="2" spans="1:10" ht="15">
      <c r="A2" s="63" t="s">
        <v>858</v>
      </c>
      <c r="B2" s="64" t="str">
        <f>IF(F65=1,"Click here to return to Smelter List","")</f>
        <v>Click here to return to Smelter List</v>
      </c>
      <c r="C2" s="118" t="str">
        <f>IF(F65=1,"Click here to return to Product List","")</f>
        <v>Click here to return to Product List</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Koolance Korea</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DK LIM</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dklim@koolance.com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82)31-448-6183</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JSPARK</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jspark@koolace.com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46225</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Tantalum  (*)</v>
      </c>
      <c r="B24" s="86" t="str">
        <f>IF(AND($B$14="Yes",$B$19="Yes"),Declaration!D38,0)</f>
        <v>Yes</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Unknown</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Yes</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Tantalum  (*)</v>
      </c>
      <c r="B29" s="86" t="str">
        <f>IF(AND($B$14="Yes",$B$19="Yes"),Declaration!D44,0)</f>
        <v>Yes</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Yes</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Tantalum  (*)</v>
      </c>
      <c r="B34" s="86" t="str">
        <f>IF(AND($B$14="Yes",$B$19="Yes"),Declaration!D50,0)</f>
        <v>No</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Tantalum  (*)</v>
      </c>
      <c r="B39" s="251" t="str">
        <f>IF(AND($B$14="Yes",$B$19="Yes"),Declaration!D56,0)</f>
        <v>Greater than 50%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Greater than 50%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Greater than 50%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Tungsten  (*)</v>
      </c>
      <c r="B42" s="251" t="str">
        <f>IF(AND($B$17="Yes",$B$22="Yes"),Declaration!D59,0)</f>
        <v>Greater than 50%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Tantalum  (*)</v>
      </c>
      <c r="B44" s="86" t="str">
        <f>IF(AND($B$14="Yes",$B$19="Yes"),Declaration!D62,0)</f>
        <v>No</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No</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No</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No</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http://koolance.com/conflict-free-minerals-reporting</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1</v>
      </c>
      <c r="G65" s="67">
        <f>IF(AND(COUNTIF(SmelterIdetifiedForMetal,"Tantalum")&gt;0,COUNTIF('Smelter List'!AB$5:AB$2504,"Tantalum?*")&gt;0),0,1)</f>
        <v>0</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List'!AB$5:AB$2504,"Gold?*")&gt;0),0,1)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1</v>
      </c>
      <c r="G68" s="67">
        <f>IF(AND(COUNTIF(SmelterIdetifiedForMetal,"Tungsten")&gt;0,COUNTIF('Smelter List'!AB$5:AB$2504,"Tungsten?*")&gt;0),0,1)</f>
        <v>0</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phoneticPr fontId="101" type="noConversion"/>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hyperlink ref="C2" location="'Product List'!A1" display="'Product List'!A1"/>
    <hyperlink ref="D4" location="Declaration!B8" display="Declaration!B8"/>
    <hyperlink ref="D5" location="Declaration!B9" display="Declaration!B9"/>
    <hyperlink ref="D10" location="Declaration!B18" display="Declaration!B18"/>
    <hyperlink ref="D11" location="Declaration!B20" display="Declaration!B20"/>
    <hyperlink ref="D12" location="Declaration!B22" display="Declaration!B22"/>
    <hyperlink ref="D14" location="Declaration!B26" display="Declaration!B26"/>
    <hyperlink ref="D15" location="Declaration!B27" display="Declaration!B27"/>
    <hyperlink ref="D16" location="Declaration!B28" display="Declaration!B28"/>
    <hyperlink ref="D17" location="Declaration!B29" display="Declaration!B29"/>
    <hyperlink ref="D19" location="Declaration!B32" display="Declaration!B32"/>
    <hyperlink ref="D20" location="Declaration!B33" display="Declaration!B33"/>
    <hyperlink ref="D21" location="Declaration!B34" display="Declaration!B34"/>
    <hyperlink ref="D22" location="Declaration!B35" display="Declaration!B35"/>
    <hyperlink ref="D24" location="Declaration!B38" display="Declaration!B38"/>
    <hyperlink ref="D25" location="Declaration!B39" display="Declaration!B39"/>
    <hyperlink ref="D26" location="Declaration!B40" display="Declaration!B40"/>
    <hyperlink ref="D27" location="Declaration!B41" display="Declaration!B41"/>
    <hyperlink ref="D39" location="Declaration!B56" display="Declaration!B56"/>
    <hyperlink ref="D40" location="Declaration!B57" display="Declaration!B57"/>
    <hyperlink ref="D41" location="Declaration!B58" display="Declaration!B58"/>
    <hyperlink ref="D42" location="Declaration!B59" display="Declaration!B59"/>
    <hyperlink ref="D44" location="Declaration!B62" display="Declaration!B62"/>
    <hyperlink ref="D45" location="Declaration!B63" display="Declaration!B63"/>
    <hyperlink ref="D46" location="Declaration!B64" display="Declaration!B64"/>
    <hyperlink ref="D47" location="Declaration!B65" display="Declaration!B65"/>
    <hyperlink ref="D49" location="Declaration!B68" display="Declaration!B68"/>
    <hyperlink ref="D50" location="Declaration!B69" display="Declaration!B69"/>
    <hyperlink ref="D51" location="Declaration!B70" display="Declaration!B70"/>
    <hyperlink ref="D52" location="Declaration!B71" display="Declaration!B71"/>
    <hyperlink ref="D54" location="Declaration!B75" display="Declaration!B75"/>
    <hyperlink ref="D55" location="Declaration!B77" display="Declaration!B77"/>
    <hyperlink ref="D57" location="Declaration!B79" display="Declaration!B79"/>
    <hyperlink ref="D58" location="Declaration!B81" display="Declaration!B81"/>
    <hyperlink ref="D59" location="Declaration!B83" display="Declaration!B83"/>
    <hyperlink ref="D60" location="Declaration!B85" display="Declaration!B85"/>
    <hyperlink ref="D63" location="Declaration!B89" display="Declaration!B89"/>
    <hyperlink ref="D6" location="Declaration!B10" display="Declaration!B10"/>
    <hyperlink ref="B2" location="'Smelter List'!A1" display="'Smelter List'!A1"/>
    <hyperlink ref="D64" location="'Product List'!A1" display="'Product List'!A1"/>
    <hyperlink ref="D34" location="Declaration!B50" display="Declaration!B50"/>
    <hyperlink ref="D35" location="Declaration!B51" display="Declaration!B51"/>
    <hyperlink ref="D36" location="Declaration!B52" display="Declaration!B52"/>
    <hyperlink ref="D37" location="Declaration!B53" display="Declaration!B53"/>
    <hyperlink ref="D7:D9" location="Declaration!B8" display="Declaration!B8"/>
    <hyperlink ref="D7" location="Declaration!B15" display="Declaration!B15"/>
    <hyperlink ref="D8" location="Declaration!B16" display="Declaration!B16"/>
    <hyperlink ref="D9" location="Declaration!B17" display="Declaration!B17"/>
    <hyperlink ref="D56" location="Declaration!G77" display="Declaration!G77"/>
    <hyperlink ref="D65" location="'Smelter List'!A1" display="'Smelter List'!A1"/>
    <hyperlink ref="D66" location="'Smelter List'!A1" display="'Smelter List'!A1"/>
    <hyperlink ref="D67" location="'Smelter List'!A1" display="'Smelter List'!A1"/>
    <hyperlink ref="D62" location="Declaration!B87" display="Declaration!B87"/>
    <hyperlink ref="D68" location="'Smelter List'!A1" display="'Smelter List'!A1"/>
    <hyperlink ref="D29" location="Declaration!B44" display="Declaration!B44"/>
    <hyperlink ref="D30" location="Declaration!B45" display="Declaration!B45"/>
    <hyperlink ref="D31" location="Declaration!B46" display="Declaration!B46"/>
    <hyperlink ref="D32" location="Declaration!B47" display="Declaration!B47"/>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F14" sqref="F14"/>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6" t="str">
        <f ca="1">OFFSET(L!$C$1,MATCH("Product List"&amp;ADDRESS(ROW(),COLUMN(),4),L!$A:$A,0)-1,SL,,)</f>
        <v>Completion required only if reporting level "Product (or List of Products)" selected on the 'Declaration' worksheet.</v>
      </c>
      <c r="B1" s="397"/>
      <c r="C1" s="397"/>
      <c r="D1" s="397"/>
      <c r="E1" s="397"/>
      <c r="F1" s="397"/>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5" t="s">
        <v>858</v>
      </c>
      <c r="C4" s="395"/>
      <c r="D4" s="395"/>
      <c r="E4" s="395"/>
      <c r="F4" s="395"/>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8" t="str">
        <f ca="1">OFFSET(L!$C$1,MATCH("General"&amp;"Cpy",L!$A:$A,0)-1,SL,,)</f>
        <v>© 2026 Responsible Minerals Initiative. All rights reserved.</v>
      </c>
      <c r="C2006" s="398"/>
      <c r="D2006" s="398"/>
      <c r="E2006" s="398"/>
      <c r="F2006" s="398"/>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phoneticPr fontId="101" type="noConversion"/>
  <hyperlinks>
    <hyperlink ref="B4:F4" location="Declaration!A1"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655"/>
  <sheetViews>
    <sheetView zoomScaleNormal="100" zoomScalePageLayoutView="85" workbookViewId="0">
      <pane ySplit="4" topLeftCell="A632" activePane="bottomLeft" state="frozen"/>
      <selection activeCell="A4" sqref="A4"/>
      <selection pane="bottomLeft" activeCell="D660" sqref="D660"/>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9"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9"/>
      <c r="C1" s="399"/>
      <c r="D1" s="399"/>
      <c r="E1" s="399"/>
      <c r="F1" s="399"/>
      <c r="G1" s="399"/>
    </row>
    <row r="2" spans="1:11">
      <c r="A2" s="400"/>
      <c r="B2" s="400"/>
      <c r="C2" s="400"/>
      <c r="D2" s="400"/>
      <c r="E2" s="400"/>
      <c r="F2" s="400"/>
      <c r="G2" s="400"/>
      <c r="H2" s="400"/>
      <c r="I2" s="400"/>
    </row>
    <row r="3" spans="1:11">
      <c r="A3" s="400"/>
      <c r="B3" s="400"/>
      <c r="C3" s="400"/>
      <c r="D3" s="400"/>
      <c r="E3" s="400"/>
      <c r="F3" s="400"/>
      <c r="G3" s="400"/>
      <c r="H3" s="400"/>
      <c r="I3" s="400"/>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phoneticPr fontId="101" type="noConversion"/>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84.75">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30">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8.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4.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6.7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97">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6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99">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64">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14.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15.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81.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84.75">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85.2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99.5">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32">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2.75">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8.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42">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7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56.7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27.75">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8.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42.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71">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42.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28.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42">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56.75">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8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99.2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99.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6">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49.5">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30">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0">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8.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2.75">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8.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3">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33">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8.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8.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2.75">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8.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7">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2.75">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2.75">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2.75">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8.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71.2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 ds:uri="http://schemas.openxmlformats.org/package/2006/metadata/core-properties"/>
    <ds:schemaRef ds:uri="a54701f6-876b-4337-a24e-543e1bd311e6"/>
    <ds:schemaRef ds:uri="6e8a5f3d-031c-4996-804e-0e28298fe1e2"/>
    <ds:schemaRef ds:uri="http://www.w3.org/XML/1998/namespace"/>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워크시트</vt:lpstr>
      </vt:variant>
      <vt:variant>
        <vt:i4>11</vt:i4>
      </vt:variant>
      <vt:variant>
        <vt:lpstr>이름이 지정된 범위</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Company>EICC/CFSI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creator>RMI@responsiblebusiness.org</dc:creator>
  <cp:lastModifiedBy>user</cp:lastModifiedBy>
  <cp:lastPrinted>2015-04-21T20:47:43Z</cp:lastPrinted>
  <dcterms:created xsi:type="dcterms:W3CDTF">2010-06-21T21:00:23Z</dcterms:created>
  <dcterms:modified xsi:type="dcterms:W3CDTF">2026-07-22T05:38:28Z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